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2"/>
  <workbookPr/>
  <mc:AlternateContent xmlns:mc="http://schemas.openxmlformats.org/markup-compatibility/2006">
    <mc:Choice Requires="x15">
      <x15ac:absPath xmlns:x15ac="http://schemas.microsoft.com/office/spreadsheetml/2010/11/ac" url="https://environmentnswgov.sharepoint.com/teams/oehteams/NABERS/Shared Documents/TechCom/OREG Calculator/"/>
    </mc:Choice>
  </mc:AlternateContent>
  <xr:revisionPtr revIDLastSave="0" documentId="8_{5ADD6768-1F8B-4554-9B48-A7973A4E20CE}" xr6:coauthVersionLast="47" xr6:coauthVersionMax="47" xr10:uidLastSave="{00000000-0000-0000-0000-000000000000}"/>
  <workbookProtection workbookAlgorithmName="SHA-512" workbookHashValue="HkxOGboCMZiZ9RjcrKvSGJIoN9hhE2bS1c3NiCRMimlZt5zmAgHEhYqTAR6aV2FpoPOl5GacE4Cn3kxQVccHWw==" workbookSaltValue="MC48Dzsl70ws3cQ2Fg059w==" workbookSpinCount="100000" lockStructure="1"/>
  <bookViews>
    <workbookView xWindow="-28920" yWindow="-120" windowWidth="29040" windowHeight="15840" firstSheet="1" activeTab="1" xr2:uid="{00000000-000D-0000-FFFF-FFFF00000000}"/>
  </bookViews>
  <sheets>
    <sheet name="Spreadsheet Updates and QA" sheetId="5" state="hidden" r:id="rId1"/>
    <sheet name="OREG Calculator" sheetId="3" r:id="rId2"/>
    <sheet name="Dedicated Connection" sheetId="14" r:id="rId3"/>
    <sheet name="Shared Connection- By Claim" sheetId="12" r:id="rId4"/>
    <sheet name="Shared Connection-By Proportion" sheetId="13" r:id="rId5"/>
    <sheet name="Dropdowns and references" sheetId="4" state="hidden" r:id="rId6"/>
    <sheet name="Version Notes" sheetId="15" state="hidden" r:id="rId7"/>
  </sheets>
  <definedNames>
    <definedName name="AllocationMethod">'OREG Calculator'!$L$52</definedName>
    <definedName name="EN">'OREG Calculator'!$L$44</definedName>
    <definedName name="GridImport">'OREG Calculator'!$L$39</definedName>
    <definedName name="MeterConfig">'OREG Calculator'!$L$32</definedName>
    <definedName name="Metered_premises_kWh">'OREG Calculator'!$L$43</definedName>
    <definedName name="OREGconsumption">'OREG Calculator'!$L$41</definedName>
    <definedName name="OREGexport">'OREG Calculator'!$L$42</definedName>
    <definedName name="OREGgen">'OREG Calculator'!$L$40</definedName>
    <definedName name="Scenario">'Dropdowns and references'!$B$33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3" l="1"/>
  <c r="C26" i="3"/>
  <c r="B38" i="4"/>
  <c r="D38" i="4"/>
  <c r="D44" i="4"/>
  <c r="B44" i="4"/>
  <c r="D37" i="4"/>
  <c r="B37" i="4"/>
  <c r="B50" i="4"/>
  <c r="B49" i="4"/>
  <c r="B48" i="4"/>
  <c r="O44" i="3"/>
  <c r="O43" i="3"/>
  <c r="C46" i="3"/>
  <c r="B51" i="4" l="1"/>
  <c r="B39" i="4"/>
  <c r="F45" i="4"/>
  <c r="F44" i="4"/>
  <c r="F43" i="4"/>
  <c r="F42" i="4"/>
  <c r="F39" i="4"/>
  <c r="F38" i="4"/>
  <c r="F37" i="4"/>
  <c r="F36" i="4"/>
  <c r="B33" i="4"/>
  <c r="C33" i="4" s="1"/>
  <c r="E3" i="4"/>
  <c r="C43" i="3" l="1"/>
  <c r="D42" i="4"/>
  <c r="C16" i="4"/>
  <c r="C44" i="4" s="1"/>
  <c r="B42" i="4"/>
  <c r="C23" i="4"/>
  <c r="E44" i="4" s="1"/>
  <c r="C21" i="4"/>
  <c r="E42" i="4" s="1"/>
  <c r="C19" i="4"/>
  <c r="D43" i="4" s="1"/>
  <c r="C14" i="4"/>
  <c r="C15" i="4" s="1"/>
  <c r="C12" i="4"/>
  <c r="B43" i="4" s="1"/>
  <c r="D36" i="4"/>
  <c r="B36" i="4"/>
  <c r="E37" i="4"/>
  <c r="E38" i="4"/>
  <c r="E39" i="4"/>
  <c r="E36" i="4"/>
  <c r="D39" i="4"/>
  <c r="C37" i="4"/>
  <c r="C38" i="4"/>
  <c r="C39" i="4"/>
  <c r="C36" i="4"/>
  <c r="C59" i="3" s="1"/>
  <c r="C62" i="3"/>
  <c r="C63" i="3"/>
  <c r="C60" i="3"/>
  <c r="M44" i="3"/>
  <c r="M43" i="3"/>
  <c r="L62" i="3" l="1"/>
  <c r="C13" i="4"/>
  <c r="B45" i="4" s="1"/>
  <c r="C22" i="4"/>
  <c r="E43" i="4" s="1"/>
  <c r="C17" i="4"/>
  <c r="C45" i="4" s="1"/>
  <c r="C43" i="4"/>
  <c r="C20" i="4"/>
  <c r="D45" i="4" s="1"/>
  <c r="C42" i="4"/>
  <c r="L59" i="3" s="1"/>
  <c r="L60" i="3" l="1"/>
  <c r="C24" i="4"/>
  <c r="E45" i="4" s="1"/>
  <c r="L63" i="3" s="1"/>
</calcChain>
</file>

<file path=xl/sharedStrings.xml><?xml version="1.0" encoding="utf-8"?>
<sst xmlns="http://schemas.openxmlformats.org/spreadsheetml/2006/main" count="300" uniqueCount="173">
  <si>
    <t>Spreadsheet updates and version control (for National Administrator ONLY)</t>
  </si>
  <si>
    <t xml:space="preserve">Version Control </t>
  </si>
  <si>
    <t>QA Item</t>
  </si>
  <si>
    <t>After QA</t>
  </si>
  <si>
    <t>Version</t>
  </si>
  <si>
    <t>Date</t>
  </si>
  <si>
    <t xml:space="preserve">Change made </t>
  </si>
  <si>
    <t>Change made by</t>
  </si>
  <si>
    <t>Requires QA</t>
  </si>
  <si>
    <t>Overwritten</t>
  </si>
  <si>
    <t>Tab/Cell</t>
  </si>
  <si>
    <t>What was checked</t>
  </si>
  <si>
    <t>Pass / Fail</t>
  </si>
  <si>
    <t>Notes</t>
  </si>
  <si>
    <t>Action</t>
  </si>
  <si>
    <t>QA/Check by</t>
  </si>
  <si>
    <t xml:space="preserve">Date </t>
  </si>
  <si>
    <t xml:space="preserve">Comments </t>
  </si>
  <si>
    <t xml:space="preserve">By </t>
  </si>
  <si>
    <t xml:space="preserve">OREG calculator was prepared </t>
  </si>
  <si>
    <t xml:space="preserve">Matt Hoogland </t>
  </si>
  <si>
    <t>Y</t>
  </si>
  <si>
    <t>OREG Calculator tab</t>
  </si>
  <si>
    <t>Wording; Calculations</t>
  </si>
  <si>
    <t>Wording - Fail
Calculations - is in line with the Rules</t>
  </si>
  <si>
    <t>Wording to be edited</t>
  </si>
  <si>
    <t>Setup meeting with Loch and Ing</t>
  </si>
  <si>
    <t xml:space="preserve">Navami Sunil </t>
  </si>
  <si>
    <t>Wording on the "OREG Calculator" tab of this spreadsheet was edited for more clarity and to ensure that it is in line with the latest MAC Rules.</t>
  </si>
  <si>
    <t>Navami Sunil, Loch Tennekoon, Ingrid Errington in a meeting.</t>
  </si>
  <si>
    <t>N</t>
  </si>
  <si>
    <t>Examples were included in a separate tab called "Examples"</t>
  </si>
  <si>
    <t xml:space="preserve">labelling changes -  
i) to output field name to  'The total OREG consumption allocated to the rated premises is'
ii) made references to Examples tab </t>
  </si>
  <si>
    <t>Loch Tennekoon</t>
  </si>
  <si>
    <t>Added dedicated/ shared example tabs</t>
  </si>
  <si>
    <t>Duleesha R</t>
  </si>
  <si>
    <r>
      <t xml:space="preserve">T </t>
    </r>
    <r>
      <rPr>
        <sz val="8"/>
        <color rgb="FF008080"/>
        <rFont val="Arial"/>
        <family val="2"/>
      </rPr>
      <t>(02) 9995 5000</t>
    </r>
    <r>
      <rPr>
        <b/>
        <sz val="8"/>
        <color rgb="FF008080"/>
        <rFont val="Arial"/>
        <family val="2"/>
      </rPr>
      <t xml:space="preserve">
E</t>
    </r>
    <r>
      <rPr>
        <sz val="8"/>
        <color rgb="FF008080"/>
        <rFont val="Arial"/>
        <family val="2"/>
      </rPr>
      <t xml:space="preserve"> nabers@environment.nsw.gov.au
</t>
    </r>
    <r>
      <rPr>
        <b/>
        <sz val="8"/>
        <color rgb="FF008080"/>
        <rFont val="Arial"/>
        <family val="2"/>
      </rPr>
      <t xml:space="preserve">nabers.gov.au
</t>
    </r>
    <r>
      <rPr>
        <sz val="8"/>
        <color rgb="FF008080"/>
        <rFont val="Arial"/>
        <family val="2"/>
      </rPr>
      <t xml:space="preserve">4 Parramatta Square 
Parramatta NSW 2150 </t>
    </r>
  </si>
  <si>
    <t>NABERS
On-site Renewable Energy Generation Systems Calculator</t>
  </si>
  <si>
    <t>Version:</t>
  </si>
  <si>
    <t>Date:</t>
  </si>
  <si>
    <t>This calculator helps you to quantify the distribution of renewable energy among shared users of an On-Site Renewable Energy Generation (OREG) system and instructs you how to account for the allocation in NABERS Perform.
The Rules for how this calculation is undertaken are detailed in the chapter 9, The Rules - Metering and Consumption (MAC) v2.0.  Please use this calculator in conjunction with current MAC Rules. 
This calculation should be undertaken separately for each shared OREG system.
See Example Tabs (Dedicated connection, Shared Connection - By Claim, Shared Connection - By Proportion), where the OREG Calculator is used to determine the allocated OREG consumption of a rated premises.</t>
  </si>
  <si>
    <t>Blue</t>
  </si>
  <si>
    <t>Requires data entry from you</t>
  </si>
  <si>
    <t>Yellow</t>
  </si>
  <si>
    <t>Calculator outputs for your information</t>
  </si>
  <si>
    <t>Green</t>
  </si>
  <si>
    <t>Figures and instructions for you to enter into NABERS Rate/NABERS Perform</t>
  </si>
  <si>
    <t>1. Choose your connection type</t>
  </si>
  <si>
    <t>Please select your connection type.  See Section 9.3 of the MAC Rules for descriptions of the types of connection.</t>
  </si>
  <si>
    <t>The OREG system connection type is:</t>
  </si>
  <si>
    <t>2. Choose the metering configuration for the rated premises</t>
  </si>
  <si>
    <r>
      <rPr>
        <sz val="12"/>
        <color rgb="FF000000"/>
        <rFont val="Calibri"/>
      </rPr>
      <t xml:space="preserve">Is the consumption of the rated premises directly metered or virtually metered?
Tip: If the consumption of the rated premises is determined via </t>
    </r>
    <r>
      <rPr>
        <i/>
        <sz val="12"/>
        <color rgb="FF000000"/>
        <rFont val="Calibri"/>
      </rPr>
      <t>exclusion</t>
    </r>
    <r>
      <rPr>
        <sz val="12"/>
        <color rgb="FF000000"/>
        <rFont val="Calibri"/>
      </rPr>
      <t xml:space="preserve"> of non-utility meters from a parent utility meter, then the rated premises is "virtually metered". If the consumption is determined via non-utility meter </t>
    </r>
    <r>
      <rPr>
        <i/>
        <sz val="12"/>
        <color rgb="FF000000"/>
        <rFont val="Calibri"/>
      </rPr>
      <t xml:space="preserve">inclusion, </t>
    </r>
    <r>
      <rPr>
        <sz val="12"/>
        <color rgb="FF000000"/>
        <rFont val="Calibri"/>
      </rPr>
      <t>then the rated premises is "directly metered".</t>
    </r>
  </si>
  <si>
    <t>The consumption of the rated premises is:</t>
  </si>
  <si>
    <t>3. Enter generation and consumption figures</t>
  </si>
  <si>
    <t xml:space="preserve">Please enter energy consumption and generation details below for the rating period.
Note, "Total generation from OREG system" and "Total exports of the generation from the OREG system" inputs are for information purposes only and do not form part of any calculation. Therefore, please ensure the values are entered correctly and refer to Metering and Consumption Rules, v2.0 - chapter 9 for guidance.
You must retain evidence for each figure. Further information may be requested during Level 1 Audits. 
</t>
  </si>
  <si>
    <t>Main Utility Meter consumption (i.e. total grid consumption shared between all end users, billed via the Main Utility Meter)</t>
  </si>
  <si>
    <t>kWh</t>
  </si>
  <si>
    <t>Total generation from the OREG system</t>
  </si>
  <si>
    <t>Total OREG consumption shared between all end users</t>
  </si>
  <si>
    <t>Total export of generation from the OREG system to the grid</t>
  </si>
  <si>
    <t>4. Choose method of allocation for on-site renewable energy generation</t>
  </si>
  <si>
    <t xml:space="preserve">Is the renewable energy to be allocated by "claim" or by "proportional consumption"? Please refer to Section 9.3 of the MAC Rules for guidance. </t>
  </si>
  <si>
    <t>The OREG will be allocated by:</t>
  </si>
  <si>
    <t>5. Calculator outputs and instructions</t>
  </si>
  <si>
    <t xml:space="preserve">The allocation of on-site renewable energy generation for the above system is calculated below. Please follow the below instructions for how to represent the allocation in NABERS Perform.  You should retain this spreadsheet as evidence for your rating. 
</t>
  </si>
  <si>
    <r>
      <t xml:space="preserve">Dedicated Connection </t>
    </r>
    <r>
      <rPr>
        <b/>
        <i/>
        <u/>
        <sz val="12"/>
        <color theme="4" tint="-0.499984740745262"/>
        <rFont val="Calibri"/>
        <family val="2"/>
        <scheme val="minor"/>
      </rPr>
      <t>(Section 9.3.2, the Rules - Metering and Consumption, v2.0)</t>
    </r>
  </si>
  <si>
    <t xml:space="preserve">This page includes an example of how to enter separately metered Base Building Grid Electricity consumption in a Base Building Rating. Note these scenarios are examples only. </t>
  </si>
  <si>
    <t>◦  Energy Flow Diagram : Indicates energy flow within the premises</t>
  </si>
  <si>
    <t>◦  Single Line Diagram : Indicates metering arrangements</t>
  </si>
  <si>
    <t>◦  "How to Enter into Perform" table : Please enter data into NABERS Perform according to this table. Rated electricity equation below the table shows how NABERS Perform will calculate the premises' electricity consumption based on the energy balance equation.</t>
  </si>
  <si>
    <t xml:space="preserve">Energy Balance: </t>
  </si>
  <si>
    <t>How to Enter into Perform:</t>
  </si>
  <si>
    <t>Utility - Total Grid Input</t>
  </si>
  <si>
    <t>1500 kWh</t>
  </si>
  <si>
    <t>Utility meter data</t>
  </si>
  <si>
    <t>NUM Exclusions - Total Tenant Consumption</t>
  </si>
  <si>
    <r>
      <t xml:space="preserve">800 kWh
</t>
    </r>
    <r>
      <rPr>
        <sz val="11"/>
        <color theme="1"/>
        <rFont val="Calibri"/>
        <family val="2"/>
        <scheme val="minor"/>
      </rPr>
      <t>(= 325 + 250 + 225)</t>
    </r>
  </si>
  <si>
    <t>Tenant meter data</t>
  </si>
  <si>
    <t>Each tenant should be entered separately</t>
  </si>
  <si>
    <t>NUM Exclusion - Base Building Solar Consumption</t>
  </si>
  <si>
    <r>
      <t xml:space="preserve">500 kWh
</t>
    </r>
    <r>
      <rPr>
        <sz val="11"/>
        <color theme="1"/>
        <rFont val="Calibri"/>
        <family val="2"/>
        <scheme val="minor"/>
      </rPr>
      <t>(=700 - 200)</t>
    </r>
  </si>
  <si>
    <t>Total solar input to the Base Building is metered</t>
  </si>
  <si>
    <t xml:space="preserve">              Note this is not shared with other users in the building</t>
  </si>
  <si>
    <t xml:space="preserve">Rated Electricity           = </t>
  </si>
  <si>
    <t>1500 - 800 - 500</t>
  </si>
  <si>
    <t xml:space="preserve">= </t>
  </si>
  <si>
    <t>200 kWh</t>
  </si>
  <si>
    <r>
      <t>Shared Connection - Allocation by Claim Examples</t>
    </r>
    <r>
      <rPr>
        <b/>
        <u/>
        <sz val="12"/>
        <color theme="4" tint="-0.499984740745262"/>
        <rFont val="Calibri"/>
        <family val="2"/>
        <scheme val="minor"/>
      </rPr>
      <t xml:space="preserve"> </t>
    </r>
    <r>
      <rPr>
        <b/>
        <i/>
        <u/>
        <sz val="12"/>
        <color theme="4" tint="-0.499984740745262"/>
        <rFont val="Calibri"/>
        <family val="2"/>
        <scheme val="minor"/>
      </rPr>
      <t>(Section 9.3.3, the Rules - Metering and Consumption, v2.0)</t>
    </r>
  </si>
  <si>
    <t xml:space="preserve">This page includes examples of how to calculate unmetered Base Building Grid Electricity consumption for a Base Building Rating. Note these scenarios are examples only. </t>
  </si>
  <si>
    <r>
      <rPr>
        <sz val="11"/>
        <color theme="4" tint="-0.499984740745262"/>
        <rFont val="Calibri"/>
        <family val="2"/>
      </rPr>
      <t xml:space="preserve">◦  </t>
    </r>
    <r>
      <rPr>
        <sz val="11"/>
        <color theme="4" tint="-0.499984740745262"/>
        <rFont val="Calibri"/>
        <family val="2"/>
        <scheme val="minor"/>
      </rPr>
      <t>Energy Flow Diagram : Indicates energy flow within the premises</t>
    </r>
  </si>
  <si>
    <t>◦  SLD : Indicates metering arrangements</t>
  </si>
  <si>
    <t>◦   "How to enter data into Perfrom" table : Please enter data into NABERS Perform according to this table. Rated electricity equation below the table shows how NABERS Perform will calculate the premises' electricity consumption based on the energy balance equation.</t>
  </si>
  <si>
    <t xml:space="preserve">◦  OREG calculator inputs image : Indicates how to use the OREG Calculator to obtain "Base Building" solar consumption values. </t>
  </si>
  <si>
    <t>*Assumes 100% solar allocation to the Base Building</t>
  </si>
  <si>
    <r>
      <t xml:space="preserve">1000 kWh
</t>
    </r>
    <r>
      <rPr>
        <sz val="11"/>
        <color theme="1"/>
        <rFont val="Calibri"/>
        <family val="2"/>
        <scheme val="minor"/>
      </rPr>
      <t>(= 1500 - 500)</t>
    </r>
  </si>
  <si>
    <t>800 kWh</t>
  </si>
  <si>
    <t>NUM Inclusion - Total Solar Input</t>
  </si>
  <si>
    <r>
      <t xml:space="preserve">500 kWh
</t>
    </r>
    <r>
      <rPr>
        <sz val="11"/>
        <color theme="1"/>
        <rFont val="Calibri"/>
        <family val="2"/>
        <scheme val="minor"/>
      </rPr>
      <t>(= 700 - 200)</t>
    </r>
  </si>
  <si>
    <r>
      <t xml:space="preserve">1200 kWh
</t>
    </r>
    <r>
      <rPr>
        <sz val="11"/>
        <color theme="1"/>
        <rFont val="Calibri"/>
        <family val="2"/>
        <scheme val="minor"/>
      </rPr>
      <t>(= 1400 - 200)</t>
    </r>
  </si>
  <si>
    <t>Metered solar data</t>
  </si>
  <si>
    <r>
      <rPr>
        <sz val="7"/>
        <color theme="1"/>
        <rFont val="Times New Roman"/>
        <family val="1"/>
      </rPr>
      <t> </t>
    </r>
    <r>
      <rPr>
        <sz val="11"/>
        <color theme="1"/>
        <rFont val="Calibri"/>
        <family val="2"/>
        <scheme val="minor"/>
      </rPr>
      <t>Metered solar data</t>
    </r>
  </si>
  <si>
    <r>
      <t xml:space="preserve">1500 kWh
</t>
    </r>
    <r>
      <rPr>
        <sz val="11"/>
        <color theme="1"/>
        <rFont val="Calibri"/>
        <family val="2"/>
        <scheme val="minor"/>
      </rPr>
      <t>(= 325 + 250 + 225 + 700)</t>
    </r>
  </si>
  <si>
    <r>
      <rPr>
        <sz val="7"/>
        <color theme="1"/>
        <rFont val="Times New Roman"/>
        <family val="1"/>
      </rPr>
      <t>T</t>
    </r>
    <r>
      <rPr>
        <sz val="11"/>
        <color theme="1"/>
        <rFont val="Calibri"/>
        <family val="2"/>
        <scheme val="minor"/>
      </rPr>
      <t>enant meter data</t>
    </r>
  </si>
  <si>
    <t>500 kWh</t>
  </si>
  <si>
    <t>Total solar input to the site is allocated to the Base Building</t>
  </si>
  <si>
    <t xml:space="preserve">              Total solar input to the site is allocated to the Base Building</t>
  </si>
  <si>
    <t>Solar allocation to the Base Building is capped at Base Building's total energy consumption</t>
  </si>
  <si>
    <t>Calculated using the OREG Calculator ("Total OREG consumption allocated to the rated premises" output)</t>
  </si>
  <si>
    <t xml:space="preserve">Rated Electricity            = </t>
  </si>
  <si>
    <t>1500 + 500 - 800 - 500</t>
  </si>
  <si>
    <t>1000 + 500 - 800 - 500</t>
  </si>
  <si>
    <t>700 kWh</t>
  </si>
  <si>
    <t xml:space="preserve">Rated Electricity             = </t>
  </si>
  <si>
    <t>800 + 1200 - 1500 - 500</t>
  </si>
  <si>
    <t>0 kWh</t>
  </si>
  <si>
    <t>OREG Calculator Inputs:</t>
  </si>
  <si>
    <r>
      <t>Shared Connection - Allocation by Proportional Consumption Examples</t>
    </r>
    <r>
      <rPr>
        <b/>
        <i/>
        <u/>
        <sz val="15"/>
        <color theme="4" tint="-0.499984740745262"/>
        <rFont val="Calibri"/>
        <family val="2"/>
        <scheme val="minor"/>
      </rPr>
      <t xml:space="preserve"> </t>
    </r>
    <r>
      <rPr>
        <b/>
        <i/>
        <u/>
        <sz val="12"/>
        <color theme="4" tint="-0.499984740745262"/>
        <rFont val="Calibri"/>
        <family val="2"/>
        <scheme val="minor"/>
      </rPr>
      <t>(Section 9.3.3, the Rules - Metering and Consumption, v2.0)</t>
    </r>
  </si>
  <si>
    <t>◦  "How to enter data into Perfrom" table : Please enter data into NABERS Perform according to this table. Rated electricity equation below the table shows how NABERS Perform will calculate the premises' electricity consumption based on the energy balance equation.</t>
  </si>
  <si>
    <t xml:space="preserve">◦  OREG calculator inputs image : Indicates how to use the OREG Calculator to obtain "Base Building" solar consumption values.  </t>
  </si>
  <si>
    <t>300 kWh</t>
  </si>
  <si>
    <t>Proportional solar allocation as determined by the OREG calculator is allocated to the Base Building ("Total OREG consumption allocated to the rated premises" output)</t>
  </si>
  <si>
    <t>1500 + 500 - 800 - 300</t>
  </si>
  <si>
    <t>1000 + 500 - 800 - 300</t>
  </si>
  <si>
    <t>900 kWh</t>
  </si>
  <si>
    <t>400 kWh</t>
  </si>
  <si>
    <t>Connection type</t>
  </si>
  <si>
    <t>Metering type</t>
  </si>
  <si>
    <t>Allocation type</t>
  </si>
  <si>
    <t>Meter Config format parameter:</t>
  </si>
  <si>
    <t>Dedicated</t>
  </si>
  <si>
    <t>Directly metered</t>
  </si>
  <si>
    <t>Claim</t>
  </si>
  <si>
    <t>Shared</t>
  </si>
  <si>
    <t>Virtually metered</t>
  </si>
  <si>
    <t>Proportional consumption</t>
  </si>
  <si>
    <t>Calculator outputs and instructions</t>
  </si>
  <si>
    <t>There are four potential scenarios depending on the metering configuration and whether the allocation is via claim or proportion.</t>
  </si>
  <si>
    <t xml:space="preserve"> The results output table is tailored for each scenario. Text and number outputs per scenario are as per below:</t>
  </si>
  <si>
    <t>Text</t>
  </si>
  <si>
    <t>Figure</t>
  </si>
  <si>
    <t>Unit</t>
  </si>
  <si>
    <t>Direct by claim</t>
  </si>
  <si>
    <t>The maximum allowable allocation of OREG to the rated premises is:</t>
  </si>
  <si>
    <r>
      <t xml:space="preserve">In NABERS Rate/NABERS Perform, enter the OREG allocation as a non-utility meter </t>
    </r>
    <r>
      <rPr>
        <i/>
        <sz val="11"/>
        <color theme="1"/>
        <rFont val="Calibri"/>
        <family val="2"/>
        <scheme val="minor"/>
      </rPr>
      <t>exclusion</t>
    </r>
    <r>
      <rPr>
        <sz val="11"/>
        <color theme="1"/>
        <rFont val="Calibri"/>
        <family val="2"/>
        <scheme val="minor"/>
      </rPr>
      <t>. The OREG allocation must be less than or equal to the maximum allowable allocation of:</t>
    </r>
  </si>
  <si>
    <t>Virtual by claim</t>
  </si>
  <si>
    <t>The total electricity consumption of the rated premises, including both grid and OREG consumption is:</t>
  </si>
  <si>
    <r>
      <t xml:space="preserve">In NABERS Rate/NABERS Perform, enter the total shared OREG consumption as a non-utility meter </t>
    </r>
    <r>
      <rPr>
        <i/>
        <sz val="11"/>
        <color theme="1"/>
        <rFont val="Calibri"/>
        <family val="2"/>
        <scheme val="minor"/>
      </rPr>
      <t>inclusion</t>
    </r>
    <r>
      <rPr>
        <sz val="11"/>
        <color theme="1"/>
        <rFont val="Calibri"/>
        <family val="2"/>
        <scheme val="minor"/>
      </rPr>
      <t xml:space="preserve"> equal to:</t>
    </r>
  </si>
  <si>
    <t>Direct by proportion</t>
  </si>
  <si>
    <t>The total OREG consumption allocated to the rated premises is:</t>
  </si>
  <si>
    <r>
      <t xml:space="preserve">In NABERS Rate/NABERS Perform, enter the OREG allocation as a non-utility meter </t>
    </r>
    <r>
      <rPr>
        <i/>
        <sz val="11"/>
        <color theme="1"/>
        <rFont val="Calibri"/>
        <family val="2"/>
        <scheme val="minor"/>
      </rPr>
      <t>exclusion</t>
    </r>
    <r>
      <rPr>
        <sz val="11"/>
        <color theme="1"/>
        <rFont val="Calibri"/>
        <family val="2"/>
        <scheme val="minor"/>
      </rPr>
      <t>, equal to:</t>
    </r>
  </si>
  <si>
    <t>Virtual by proportion</t>
  </si>
  <si>
    <t>The total OREG consumption assigned to the rated premises is:</t>
  </si>
  <si>
    <t>In NABERS Rate/NABERS Perform, enter the OREG allocation as a non-utility meter exclusion, equal to:</t>
  </si>
  <si>
    <t>Scenarios</t>
  </si>
  <si>
    <t>The routine below determines which scenario we have, numbered 1-4 as above.</t>
  </si>
  <si>
    <t>Scenario:</t>
  </si>
  <si>
    <t>Text lookup table</t>
  </si>
  <si>
    <t>Row 1</t>
  </si>
  <si>
    <t>Row 2</t>
  </si>
  <si>
    <t>Row 3</t>
  </si>
  <si>
    <t>Row 4</t>
  </si>
  <si>
    <t>Figure lookup table</t>
  </si>
  <si>
    <t>Error cases</t>
  </si>
  <si>
    <t>Virturally metered</t>
  </si>
  <si>
    <t>Dedicated OREG</t>
  </si>
  <si>
    <t>Error</t>
  </si>
  <si>
    <t>v1 - draft version</t>
  </si>
  <si>
    <t>Only the OREG calculator (from Matt Hoogland)</t>
  </si>
  <si>
    <t>v2.3 - draft version</t>
  </si>
  <si>
    <t>MAC 2.0 - section 9.3</t>
  </si>
  <si>
    <t>Example tabs were added: Examples of metering arrangements, how to enter data into Perform and how to use the OREG calcualtor in each instance</t>
  </si>
  <si>
    <t>v2.4 - draft version</t>
  </si>
  <si>
    <t>Some formating in the example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</si>
</sst>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quot;kWh&quot;"/>
    <numFmt numFmtId="166" formatCode="#,##0.0"/>
  </numFmts>
  <fonts count="41">
    <font>
      <sz val="11"/>
      <color theme="1"/>
      <name val="Calibri"/>
      <family val="2"/>
      <scheme val="minor"/>
    </font>
    <font>
      <i/>
      <sz val="11"/>
      <color theme="1"/>
      <name val="Calibri"/>
      <family val="2"/>
      <scheme val="minor"/>
    </font>
    <font>
      <b/>
      <sz val="8"/>
      <color rgb="FF008080"/>
      <name val="Arial"/>
      <family val="2"/>
    </font>
    <font>
      <sz val="8"/>
      <color rgb="FF008080"/>
      <name val="Arial"/>
      <family val="2"/>
    </font>
    <font>
      <b/>
      <sz val="18"/>
      <color rgb="FF008080"/>
      <name val="Arial"/>
      <family val="2"/>
    </font>
    <font>
      <b/>
      <sz val="10"/>
      <color rgb="FF00799A"/>
      <name val="Arial"/>
      <family val="2"/>
    </font>
    <font>
      <sz val="10"/>
      <color rgb="FF00799A"/>
      <name val="Arial"/>
      <family val="2"/>
    </font>
    <font>
      <b/>
      <sz val="13"/>
      <name val="Arial"/>
      <family val="2"/>
    </font>
    <font>
      <sz val="10"/>
      <name val="Arial"/>
      <family val="2"/>
    </font>
    <font>
      <b/>
      <sz val="11"/>
      <color theme="1"/>
      <name val="Arial"/>
      <family val="2"/>
    </font>
    <font>
      <b/>
      <sz val="14"/>
      <color theme="1"/>
      <name val="Arial"/>
      <family val="2"/>
    </font>
    <font>
      <b/>
      <sz val="20"/>
      <color theme="1"/>
      <name val="Arial"/>
      <family val="2"/>
    </font>
    <font>
      <sz val="18"/>
      <color theme="1"/>
      <name val="Arial"/>
      <family val="2"/>
    </font>
    <font>
      <sz val="12"/>
      <color theme="1"/>
      <name val="Calibri"/>
      <family val="2"/>
      <scheme val="minor"/>
    </font>
    <font>
      <sz val="14"/>
      <color rgb="FF008080"/>
      <name val="Arial"/>
      <family val="2"/>
    </font>
    <font>
      <sz val="14"/>
      <color theme="1"/>
      <name val="Calibri"/>
      <family val="2"/>
      <scheme val="minor"/>
    </font>
    <font>
      <sz val="16"/>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7"/>
      <color theme="1"/>
      <name val="Times New Roman"/>
      <family val="1"/>
    </font>
    <font>
      <b/>
      <sz val="13"/>
      <color theme="1"/>
      <name val="Calibri"/>
      <family val="2"/>
      <scheme val="minor"/>
    </font>
    <font>
      <b/>
      <sz val="11"/>
      <color rgb="FF000000"/>
      <name val="Calibri"/>
    </font>
    <font>
      <b/>
      <i/>
      <sz val="13"/>
      <color theme="1"/>
      <name val="Calibri"/>
      <family val="2"/>
      <scheme val="minor"/>
    </font>
    <font>
      <sz val="13"/>
      <color theme="1"/>
      <name val="Calibri"/>
      <family val="2"/>
      <scheme val="minor"/>
    </font>
    <font>
      <sz val="11"/>
      <color theme="1"/>
      <name val="Calibri"/>
      <family val="1"/>
      <scheme val="minor"/>
    </font>
    <font>
      <sz val="12"/>
      <color rgb="FF000000"/>
      <name val="Calibri"/>
    </font>
    <font>
      <i/>
      <sz val="12"/>
      <color rgb="FF000000"/>
      <name val="Calibri"/>
    </font>
    <font>
      <sz val="11"/>
      <color theme="4" tint="-0.249977111117893"/>
      <name val="Calibri"/>
      <family val="2"/>
      <scheme val="minor"/>
    </font>
    <font>
      <sz val="11"/>
      <color theme="4" tint="-0.499984740745262"/>
      <name val="Calibri"/>
      <family val="2"/>
      <scheme val="minor"/>
    </font>
    <font>
      <b/>
      <u/>
      <sz val="15"/>
      <color theme="4" tint="-0.499984740745262"/>
      <name val="Calibri"/>
      <family val="2"/>
      <scheme val="minor"/>
    </font>
    <font>
      <b/>
      <sz val="13"/>
      <color theme="4" tint="-0.499984740745262"/>
      <name val="Calibri"/>
      <family val="2"/>
      <scheme val="minor"/>
    </font>
    <font>
      <b/>
      <i/>
      <sz val="13"/>
      <name val="Calibri"/>
      <family val="2"/>
      <scheme val="minor"/>
    </font>
    <font>
      <sz val="11"/>
      <color rgb="FF000000"/>
      <name val="Calibri"/>
      <family val="2"/>
      <scheme val="minor"/>
    </font>
    <font>
      <b/>
      <sz val="13"/>
      <color rgb="FF000000"/>
      <name val="Calibri"/>
      <family val="2"/>
      <scheme val="minor"/>
    </font>
    <font>
      <b/>
      <i/>
      <u/>
      <sz val="15"/>
      <color theme="4" tint="-0.499984740745262"/>
      <name val="Calibri"/>
      <family val="2"/>
      <scheme val="minor"/>
    </font>
    <font>
      <b/>
      <u/>
      <sz val="12"/>
      <color theme="4" tint="-0.499984740745262"/>
      <name val="Calibri"/>
      <family val="2"/>
      <scheme val="minor"/>
    </font>
    <font>
      <b/>
      <i/>
      <u/>
      <sz val="12"/>
      <color theme="4" tint="-0.499984740745262"/>
      <name val="Calibri"/>
      <family val="2"/>
      <scheme val="minor"/>
    </font>
    <font>
      <sz val="11"/>
      <color theme="4" tint="-0.499984740745262"/>
      <name val="Calibri"/>
      <family val="2"/>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thin">
        <color rgb="FF000000"/>
      </bottom>
      <diagonal/>
    </border>
  </borders>
  <cellStyleXfs count="1">
    <xf numFmtId="0" fontId="0" fillId="0" borderId="0"/>
  </cellStyleXfs>
  <cellXfs count="180">
    <xf numFmtId="0" fontId="0" fillId="0" borderId="0" xfId="0"/>
    <xf numFmtId="0" fontId="0" fillId="2" borderId="0" xfId="0" applyFill="1"/>
    <xf numFmtId="0" fontId="0" fillId="3" borderId="0" xfId="0" applyFill="1"/>
    <xf numFmtId="0" fontId="5" fillId="2" borderId="0" xfId="0" applyFont="1" applyFill="1" applyAlignment="1" applyProtection="1">
      <alignment horizontal="left"/>
      <protection hidden="1"/>
    </xf>
    <xf numFmtId="164" fontId="6" fillId="2" borderId="0" xfId="0" applyNumberFormat="1" applyFont="1" applyFill="1" applyAlignment="1" applyProtection="1">
      <alignment horizontal="left"/>
      <protection hidden="1"/>
    </xf>
    <xf numFmtId="17" fontId="6" fillId="2" borderId="0" xfId="0" applyNumberFormat="1" applyFont="1" applyFill="1" applyAlignment="1" applyProtection="1">
      <alignment horizontal="left"/>
      <protection hidden="1"/>
    </xf>
    <xf numFmtId="0" fontId="7" fillId="2" borderId="0" xfId="0" applyFont="1" applyFill="1" applyProtection="1">
      <protection hidden="1"/>
    </xf>
    <xf numFmtId="0" fontId="8" fillId="2" borderId="0" xfId="0" applyFont="1" applyFill="1" applyProtection="1">
      <protection hidden="1"/>
    </xf>
    <xf numFmtId="0" fontId="10" fillId="2" borderId="0" xfId="0" applyFont="1" applyFill="1"/>
    <xf numFmtId="0" fontId="12" fillId="2" borderId="0" xfId="0" applyFont="1" applyFill="1" applyAlignment="1">
      <alignment horizontal="center"/>
    </xf>
    <xf numFmtId="0" fontId="0" fillId="2" borderId="0" xfId="0" applyFill="1" applyAlignment="1">
      <alignment horizontal="center"/>
    </xf>
    <xf numFmtId="0" fontId="13" fillId="2" borderId="0" xfId="0" applyFont="1" applyFill="1"/>
    <xf numFmtId="0" fontId="14" fillId="2" borderId="0" xfId="0" applyFont="1" applyFill="1" applyAlignment="1">
      <alignment horizontal="left" wrapText="1"/>
    </xf>
    <xf numFmtId="0" fontId="16" fillId="2" borderId="0" xfId="0" applyFont="1" applyFill="1" applyAlignment="1">
      <alignment horizontal="right"/>
    </xf>
    <xf numFmtId="0" fontId="13" fillId="2" borderId="5" xfId="0" applyFont="1" applyFill="1" applyBorder="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0" fillId="0" borderId="0" xfId="0" applyAlignment="1">
      <alignment wrapText="1"/>
    </xf>
    <xf numFmtId="0" fontId="13" fillId="2" borderId="0" xfId="0" applyFont="1" applyFill="1" applyAlignment="1">
      <alignment horizontal="left" wrapText="1"/>
    </xf>
    <xf numFmtId="0" fontId="0" fillId="2" borderId="0" xfId="0" applyFill="1" applyAlignment="1">
      <alignment vertical="center"/>
    </xf>
    <xf numFmtId="0" fontId="0" fillId="0" borderId="2" xfId="0" applyBorder="1"/>
    <xf numFmtId="0" fontId="0" fillId="0" borderId="3" xfId="0" applyBorder="1"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applyAlignment="1">
      <alignment wrapText="1"/>
    </xf>
    <xf numFmtId="0" fontId="0" fillId="0" borderId="9" xfId="0" applyBorder="1"/>
    <xf numFmtId="0" fontId="0" fillId="0" borderId="3" xfId="0" applyBorder="1"/>
    <xf numFmtId="0" fontId="1" fillId="0" borderId="5" xfId="0" applyFont="1" applyBorder="1"/>
    <xf numFmtId="0" fontId="0" fillId="0" borderId="8" xfId="0" applyBorder="1"/>
    <xf numFmtId="0" fontId="0" fillId="0" borderId="8" xfId="0" applyBorder="1" applyAlignment="1">
      <alignment horizontal="left" wrapText="1"/>
    </xf>
    <xf numFmtId="0" fontId="1" fillId="0" borderId="2" xfId="0" applyFont="1" applyBorder="1"/>
    <xf numFmtId="0" fontId="0" fillId="0" borderId="6" xfId="0" applyBorder="1" applyAlignment="1">
      <alignment wrapText="1"/>
    </xf>
    <xf numFmtId="0" fontId="0" fillId="0" borderId="9" xfId="0" applyBorder="1" applyAlignment="1">
      <alignment wrapText="1"/>
    </xf>
    <xf numFmtId="0" fontId="0" fillId="0" borderId="10" xfId="0" applyBorder="1"/>
    <xf numFmtId="0" fontId="0" fillId="0" borderId="11" xfId="0" applyBorder="1"/>
    <xf numFmtId="164" fontId="0" fillId="0" borderId="0" xfId="0" applyNumberFormat="1" applyAlignment="1">
      <alignment wrapText="1"/>
    </xf>
    <xf numFmtId="164" fontId="0" fillId="0" borderId="0" xfId="0" applyNumberFormat="1"/>
    <xf numFmtId="164" fontId="0" fillId="0" borderId="8" xfId="0" applyNumberFormat="1" applyBorder="1" applyAlignment="1">
      <alignment wrapText="1"/>
    </xf>
    <xf numFmtId="164" fontId="0" fillId="0" borderId="8" xfId="0" applyNumberFormat="1" applyBorder="1"/>
    <xf numFmtId="0" fontId="17" fillId="2" borderId="0" xfId="0" applyFont="1" applyFill="1"/>
    <xf numFmtId="0" fontId="0" fillId="0" borderId="4" xfId="0" applyBorder="1" applyAlignment="1">
      <alignment wrapText="1"/>
    </xf>
    <xf numFmtId="0" fontId="9" fillId="2" borderId="0" xfId="0" applyFont="1" applyFill="1"/>
    <xf numFmtId="0" fontId="9" fillId="4" borderId="0" xfId="0" applyFont="1" applyFill="1"/>
    <xf numFmtId="0" fontId="9" fillId="5" borderId="0" xfId="0" applyFont="1" applyFill="1"/>
    <xf numFmtId="0" fontId="11" fillId="4" borderId="1" xfId="0" applyFont="1" applyFill="1" applyBorder="1" applyAlignment="1" applyProtection="1">
      <alignment horizontal="center"/>
      <protection locked="0"/>
    </xf>
    <xf numFmtId="166" fontId="18" fillId="4" borderId="2" xfId="0" applyNumberFormat="1" applyFont="1" applyFill="1" applyBorder="1" applyAlignment="1" applyProtection="1">
      <alignment horizontal="right" vertical="center"/>
      <protection locked="0"/>
    </xf>
    <xf numFmtId="166" fontId="18" fillId="4" borderId="5" xfId="0" applyNumberFormat="1" applyFont="1" applyFill="1" applyBorder="1" applyAlignment="1" applyProtection="1">
      <alignment horizontal="right" vertical="center"/>
      <protection locked="0"/>
    </xf>
    <xf numFmtId="166" fontId="18" fillId="2" borderId="5" xfId="0" applyNumberFormat="1" applyFont="1" applyFill="1" applyBorder="1" applyAlignment="1" applyProtection="1">
      <alignment horizontal="right" vertical="center"/>
      <protection locked="0"/>
    </xf>
    <xf numFmtId="166" fontId="18" fillId="2" borderId="7" xfId="0" applyNumberFormat="1" applyFont="1" applyFill="1" applyBorder="1" applyAlignment="1" applyProtection="1">
      <alignment horizontal="right" vertical="center"/>
      <protection locked="0"/>
    </xf>
    <xf numFmtId="0" fontId="15" fillId="2" borderId="0" xfId="0" applyFont="1" applyFill="1" applyAlignment="1">
      <alignment horizontal="left" vertical="center" wrapText="1"/>
    </xf>
    <xf numFmtId="165" fontId="20" fillId="2" borderId="0" xfId="0" applyNumberFormat="1" applyFont="1" applyFill="1" applyAlignment="1">
      <alignment horizontal="center" vertical="center"/>
    </xf>
    <xf numFmtId="0" fontId="9" fillId="6" borderId="0" xfId="0" applyFont="1" applyFill="1"/>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0" fillId="0" borderId="16" xfId="0" applyBorder="1" applyAlignment="1">
      <alignment horizontal="center"/>
    </xf>
    <xf numFmtId="0" fontId="18" fillId="0" borderId="19" xfId="0" applyFont="1" applyBorder="1" applyAlignment="1">
      <alignment horizontal="left" wrapText="1"/>
    </xf>
    <xf numFmtId="0" fontId="18" fillId="0" borderId="19" xfId="0" applyFont="1" applyBorder="1" applyAlignment="1">
      <alignment horizontal="center"/>
    </xf>
    <xf numFmtId="0" fontId="18" fillId="0" borderId="19" xfId="0" applyFont="1" applyBorder="1" applyAlignment="1">
      <alignment horizontal="left"/>
    </xf>
    <xf numFmtId="0" fontId="20" fillId="0" borderId="0" xfId="0" applyFont="1" applyAlignment="1">
      <alignment horizontal="left"/>
    </xf>
    <xf numFmtId="0" fontId="18" fillId="0" borderId="0" xfId="0" applyFont="1" applyAlignment="1">
      <alignment horizontal="left" vertical="top"/>
    </xf>
    <xf numFmtId="0" fontId="0" fillId="0" borderId="17" xfId="0" applyBorder="1" applyAlignment="1">
      <alignment horizontal="left"/>
    </xf>
    <xf numFmtId="0" fontId="18" fillId="0" borderId="18" xfId="0" applyFont="1" applyBorder="1" applyAlignment="1">
      <alignment horizontal="left"/>
    </xf>
    <xf numFmtId="0" fontId="18" fillId="0" borderId="21" xfId="0" applyFont="1" applyBorder="1" applyAlignment="1">
      <alignment horizontal="left" wrapText="1"/>
    </xf>
    <xf numFmtId="0" fontId="18" fillId="0" borderId="20" xfId="0" applyFont="1" applyBorder="1" applyAlignment="1">
      <alignment horizontal="left"/>
    </xf>
    <xf numFmtId="0" fontId="18" fillId="0" borderId="18" xfId="0" applyFont="1" applyBorder="1" applyAlignment="1">
      <alignment horizontal="left" wrapText="1"/>
    </xf>
    <xf numFmtId="14" fontId="0" fillId="0" borderId="0" xfId="0" applyNumberFormat="1" applyAlignment="1">
      <alignment horizontal="left"/>
    </xf>
    <xf numFmtId="14" fontId="0" fillId="0" borderId="0" xfId="0" applyNumberFormat="1" applyAlignment="1">
      <alignment horizontal="left" vertical="top"/>
    </xf>
    <xf numFmtId="0" fontId="21" fillId="0" borderId="0" xfId="0" applyFont="1"/>
    <xf numFmtId="0" fontId="18" fillId="0" borderId="22" xfId="0" applyFont="1" applyBorder="1" applyAlignment="1">
      <alignment vertical="center" wrapText="1"/>
    </xf>
    <xf numFmtId="0" fontId="18" fillId="0" borderId="23" xfId="0" applyFont="1" applyBorder="1" applyAlignment="1">
      <alignment vertical="center" wrapText="1"/>
    </xf>
    <xf numFmtId="0" fontId="0" fillId="0" borderId="23" xfId="0" applyBorder="1" applyAlignment="1">
      <alignment horizontal="left" vertical="center" wrapText="1" indent="5"/>
    </xf>
    <xf numFmtId="0" fontId="18" fillId="0" borderId="24" xfId="0" applyFont="1" applyBorder="1" applyAlignment="1">
      <alignment vertical="center" wrapText="1"/>
    </xf>
    <xf numFmtId="0" fontId="0" fillId="0" borderId="23" xfId="0" quotePrefix="1" applyBorder="1" applyAlignment="1">
      <alignment horizontal="left" vertical="center" wrapText="1" indent="5"/>
    </xf>
    <xf numFmtId="0" fontId="0" fillId="0" borderId="24" xfId="0" applyBorder="1"/>
    <xf numFmtId="0" fontId="18" fillId="0" borderId="0" xfId="0" applyFont="1" applyAlignment="1">
      <alignment horizontal="center" vertical="center" wrapText="1"/>
    </xf>
    <xf numFmtId="0" fontId="23" fillId="0" borderId="0" xfId="0" applyFont="1" applyAlignment="1">
      <alignment vertical="top"/>
    </xf>
    <xf numFmtId="0" fontId="0" fillId="0" borderId="24" xfId="0" applyBorder="1" applyAlignment="1">
      <alignment horizontal="left" vertical="top" wrapText="1" indent="5"/>
    </xf>
    <xf numFmtId="0" fontId="19" fillId="0" borderId="25" xfId="0" applyFont="1" applyBorder="1" applyAlignment="1">
      <alignment horizontal="right"/>
    </xf>
    <xf numFmtId="0" fontId="19" fillId="0" borderId="26" xfId="0" applyFont="1" applyBorder="1"/>
    <xf numFmtId="0" fontId="19" fillId="0" borderId="27" xfId="0" quotePrefix="1" applyFont="1" applyBorder="1" applyAlignment="1">
      <alignment horizontal="right" vertical="top"/>
    </xf>
    <xf numFmtId="0" fontId="19" fillId="0" borderId="28" xfId="0" applyFont="1" applyBorder="1" applyAlignment="1">
      <alignment vertical="top"/>
    </xf>
    <xf numFmtId="0" fontId="18" fillId="0" borderId="0" xfId="0" applyFont="1"/>
    <xf numFmtId="0" fontId="13" fillId="0" borderId="0" xfId="0" applyFont="1"/>
    <xf numFmtId="0" fontId="25" fillId="0" borderId="0" xfId="0" applyFont="1"/>
    <xf numFmtId="0" fontId="19" fillId="0" borderId="0" xfId="0" applyFont="1"/>
    <xf numFmtId="0" fontId="19" fillId="0" borderId="0" xfId="0" applyFont="1" applyAlignment="1">
      <alignment vertical="top"/>
    </xf>
    <xf numFmtId="0" fontId="26" fillId="0" borderId="0" xfId="0" applyFont="1"/>
    <xf numFmtId="0" fontId="26" fillId="0" borderId="8" xfId="0" applyFont="1" applyBorder="1"/>
    <xf numFmtId="0" fontId="27" fillId="0" borderId="23" xfId="0" quotePrefix="1" applyFont="1" applyBorder="1" applyAlignment="1">
      <alignment horizontal="left" vertical="center" wrapText="1" indent="5"/>
    </xf>
    <xf numFmtId="0" fontId="27" fillId="0" borderId="23" xfId="0" applyFont="1" applyBorder="1" applyAlignment="1">
      <alignment horizontal="left" vertical="center" wrapText="1" indent="5"/>
    </xf>
    <xf numFmtId="0" fontId="18" fillId="0" borderId="30" xfId="0" applyFont="1" applyBorder="1" applyAlignment="1">
      <alignment vertical="center" wrapText="1"/>
    </xf>
    <xf numFmtId="0" fontId="0" fillId="0" borderId="31" xfId="0" quotePrefix="1" applyBorder="1" applyAlignment="1">
      <alignment horizontal="left" vertical="center" wrapText="1" indent="5"/>
    </xf>
    <xf numFmtId="0" fontId="0" fillId="0" borderId="31" xfId="0" quotePrefix="1" applyBorder="1" applyAlignment="1">
      <alignment horizontal="left" vertical="center" wrapText="1"/>
    </xf>
    <xf numFmtId="0" fontId="0" fillId="0" borderId="32" xfId="0" applyBorder="1"/>
    <xf numFmtId="0" fontId="30" fillId="0" borderId="0" xfId="0" applyFont="1" applyAlignment="1">
      <alignment horizontal="left" vertical="top" wrapText="1" indent="9"/>
    </xf>
    <xf numFmtId="0" fontId="31" fillId="0" borderId="0" xfId="0" applyFont="1"/>
    <xf numFmtId="0" fontId="32" fillId="0" borderId="0" xfId="0" applyFont="1"/>
    <xf numFmtId="0" fontId="31" fillId="0" borderId="0" xfId="0" applyFont="1" applyAlignment="1">
      <alignment horizontal="left" indent="6"/>
    </xf>
    <xf numFmtId="0" fontId="31" fillId="0" borderId="0" xfId="0" applyFont="1" applyAlignment="1">
      <alignment horizontal="left" indent="11"/>
    </xf>
    <xf numFmtId="0" fontId="31" fillId="0" borderId="0" xfId="0" applyFont="1" applyAlignment="1">
      <alignment horizontal="left" indent="5"/>
    </xf>
    <xf numFmtId="0" fontId="31" fillId="0" borderId="0" xfId="0" applyFont="1" applyAlignment="1">
      <alignment horizontal="left" indent="9"/>
    </xf>
    <xf numFmtId="0" fontId="31" fillId="0" borderId="0" xfId="0" applyFont="1" applyAlignment="1">
      <alignment horizontal="left" indent="10"/>
    </xf>
    <xf numFmtId="0" fontId="33" fillId="0" borderId="0" xfId="0" applyFont="1"/>
    <xf numFmtId="0" fontId="35" fillId="0" borderId="0" xfId="0" applyFont="1"/>
    <xf numFmtId="0" fontId="36" fillId="0" borderId="33" xfId="0" applyFont="1" applyBorder="1"/>
    <xf numFmtId="0" fontId="35" fillId="0" borderId="33" xfId="0" applyFont="1" applyBorder="1"/>
    <xf numFmtId="0" fontId="23" fillId="0" borderId="33" xfId="0" applyFont="1" applyBorder="1"/>
    <xf numFmtId="0" fontId="0" fillId="0" borderId="33" xfId="0" applyBorder="1"/>
    <xf numFmtId="0" fontId="31" fillId="0" borderId="33" xfId="0" applyFont="1" applyBorder="1"/>
    <xf numFmtId="0" fontId="0" fillId="0" borderId="24" xfId="0" applyBorder="1" applyAlignment="1">
      <alignment horizontal="left" vertical="top" wrapText="1"/>
    </xf>
    <xf numFmtId="0" fontId="0" fillId="0" borderId="24" xfId="0" quotePrefix="1" applyBorder="1" applyAlignment="1">
      <alignment vertical="top" wrapText="1"/>
    </xf>
    <xf numFmtId="0" fontId="25" fillId="0" borderId="0" xfId="0" applyFont="1" applyAlignment="1">
      <alignment vertical="center"/>
    </xf>
    <xf numFmtId="0" fontId="34" fillId="0" borderId="0" xfId="0" applyFont="1" applyAlignment="1">
      <alignment vertical="center" wrapText="1"/>
    </xf>
    <xf numFmtId="0" fontId="9" fillId="0" borderId="0" xfId="0" applyFont="1"/>
    <xf numFmtId="0" fontId="18" fillId="0" borderId="15" xfId="0" applyFont="1" applyBorder="1" applyAlignment="1">
      <alignment horizontal="left"/>
    </xf>
    <xf numFmtId="0" fontId="18" fillId="0" borderId="16" xfId="0" applyFont="1" applyBorder="1" applyAlignment="1">
      <alignment horizontal="left"/>
    </xf>
    <xf numFmtId="0" fontId="18" fillId="0" borderId="15" xfId="0" applyFont="1" applyBorder="1" applyAlignment="1">
      <alignment horizontal="left" wrapText="1"/>
    </xf>
    <xf numFmtId="0" fontId="18" fillId="0" borderId="16" xfId="0" applyFont="1" applyBorder="1" applyAlignment="1">
      <alignment horizontal="left" wrapText="1"/>
    </xf>
    <xf numFmtId="0" fontId="18" fillId="0" borderId="17" xfId="0" applyFont="1" applyBorder="1" applyAlignment="1">
      <alignment horizontal="left" wrapText="1"/>
    </xf>
    <xf numFmtId="0" fontId="13" fillId="2" borderId="0" xfId="0" applyFont="1" applyFill="1" applyAlignment="1">
      <alignment horizontal="left"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7"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2" borderId="0" xfId="0" applyFont="1" applyFill="1" applyAlignment="1">
      <alignment horizontal="left" vertical="center" wrapText="1"/>
    </xf>
    <xf numFmtId="165" fontId="15" fillId="2" borderId="0" xfId="0" applyNumberFormat="1" applyFont="1" applyFill="1" applyAlignment="1">
      <alignment horizontal="center" vertical="center"/>
    </xf>
    <xf numFmtId="165" fontId="20" fillId="5" borderId="12" xfId="0" applyNumberFormat="1" applyFont="1" applyFill="1" applyBorder="1" applyAlignment="1">
      <alignment horizontal="center" vertical="center"/>
    </xf>
    <xf numFmtId="165" fontId="20" fillId="5" borderId="13" xfId="0" applyNumberFormat="1" applyFont="1" applyFill="1" applyBorder="1" applyAlignment="1">
      <alignment horizontal="center" vertical="center"/>
    </xf>
    <xf numFmtId="165" fontId="20" fillId="5" borderId="14" xfId="0" applyNumberFormat="1" applyFont="1" applyFill="1" applyBorder="1" applyAlignment="1">
      <alignment horizontal="center" vertical="center"/>
    </xf>
    <xf numFmtId="165" fontId="20" fillId="6" borderId="2" xfId="0" applyNumberFormat="1" applyFont="1" applyFill="1" applyBorder="1" applyAlignment="1">
      <alignment horizontal="center" vertical="center"/>
    </xf>
    <xf numFmtId="165" fontId="20" fillId="6" borderId="3" xfId="0" applyNumberFormat="1" applyFont="1" applyFill="1" applyBorder="1" applyAlignment="1">
      <alignment horizontal="center" vertical="center"/>
    </xf>
    <xf numFmtId="165" fontId="20" fillId="6" borderId="4" xfId="0" applyNumberFormat="1" applyFont="1" applyFill="1" applyBorder="1" applyAlignment="1">
      <alignment horizontal="center" vertical="center"/>
    </xf>
    <xf numFmtId="165" fontId="20" fillId="6" borderId="7" xfId="0" applyNumberFormat="1" applyFont="1" applyFill="1" applyBorder="1" applyAlignment="1">
      <alignment horizontal="center" vertical="center"/>
    </xf>
    <xf numFmtId="165" fontId="20" fillId="6" borderId="8" xfId="0" applyNumberFormat="1" applyFont="1" applyFill="1" applyBorder="1" applyAlignment="1">
      <alignment horizontal="center" vertical="center"/>
    </xf>
    <xf numFmtId="165" fontId="20" fillId="6" borderId="9" xfId="0" applyNumberFormat="1" applyFont="1" applyFill="1" applyBorder="1" applyAlignment="1">
      <alignment horizontal="center" vertical="center"/>
    </xf>
    <xf numFmtId="0" fontId="4" fillId="2" borderId="0" xfId="0" applyFont="1" applyFill="1" applyAlignment="1">
      <alignment horizontal="left" vertical="center" wrapText="1"/>
    </xf>
    <xf numFmtId="0" fontId="14" fillId="2" borderId="0" xfId="0" applyFont="1" applyFill="1" applyAlignment="1">
      <alignment horizontal="left"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28" fillId="2" borderId="0" xfId="0" applyFont="1" applyFill="1" applyAlignment="1">
      <alignment horizontal="left" vertical="center" wrapText="1"/>
    </xf>
    <xf numFmtId="0" fontId="13" fillId="2" borderId="0" xfId="0" applyFont="1" applyFill="1" applyAlignment="1">
      <alignment horizontal="left" vertical="center" wrapTex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0" xfId="0" applyFont="1" applyFill="1" applyAlignment="1">
      <alignment horizontal="center" vertical="center"/>
    </xf>
    <xf numFmtId="0" fontId="18" fillId="4" borderId="6" xfId="0" applyFont="1" applyFill="1" applyBorder="1" applyAlignment="1">
      <alignment horizontal="center" vertical="center"/>
    </xf>
    <xf numFmtId="0" fontId="19" fillId="2" borderId="0" xfId="0" applyFont="1" applyFill="1" applyAlignment="1">
      <alignment horizontal="center" vertical="center"/>
    </xf>
    <xf numFmtId="0" fontId="2" fillId="3" borderId="0" xfId="0" applyFont="1" applyFill="1" applyAlignment="1" applyProtection="1">
      <alignment horizontal="right" vertical="top" wrapText="1"/>
      <protection hidden="1"/>
    </xf>
    <xf numFmtId="0" fontId="2" fillId="3" borderId="0" xfId="0" applyFont="1" applyFill="1" applyAlignment="1" applyProtection="1">
      <alignment horizontal="center" vertical="top" wrapText="1"/>
      <protection hidden="1"/>
    </xf>
    <xf numFmtId="0" fontId="9" fillId="2" borderId="0" xfId="0" applyFont="1" applyFill="1" applyAlignment="1">
      <alignment horizontal="left" vertical="top"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18" fillId="2" borderId="0" xfId="0" applyFont="1" applyFill="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31" fillId="0" borderId="0" xfId="0" applyFont="1" applyAlignment="1">
      <alignment horizontal="left" vertical="top" wrapText="1" indent="9"/>
    </xf>
    <xf numFmtId="0" fontId="24" fillId="0" borderId="22" xfId="0" applyFont="1" applyBorder="1" applyAlignment="1">
      <alignment horizontal="center" vertical="center" wrapText="1"/>
    </xf>
    <xf numFmtId="0" fontId="31" fillId="0" borderId="0" xfId="0" applyFont="1" applyAlignment="1">
      <alignment horizontal="left" vertical="top" wrapText="1" indent="11"/>
    </xf>
    <xf numFmtId="0" fontId="31" fillId="0" borderId="0" xfId="0" applyFont="1" applyAlignment="1">
      <alignment horizontal="left" vertical="top" wrapText="1" indent="10"/>
    </xf>
  </cellXfs>
  <cellStyles count="1">
    <cellStyle name="Normal" xfId="0" builtinId="0"/>
  </cellStyles>
  <dxfs count="5">
    <dxf>
      <font>
        <color rgb="FFFF0000"/>
      </font>
      <fill>
        <patternFill>
          <bgColor rgb="FFFF0000"/>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png"/><Relationship Id="rId7" Type="http://schemas.openxmlformats.org/officeDocument/2006/relationships/image" Target="../media/image20.png"/><Relationship Id="rId12" Type="http://schemas.openxmlformats.org/officeDocument/2006/relationships/image" Target="../media/image25.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11" Type="http://schemas.openxmlformats.org/officeDocument/2006/relationships/image" Target="../media/image24.png"/><Relationship Id="rId5" Type="http://schemas.openxmlformats.org/officeDocument/2006/relationships/image" Target="../media/image18.png"/><Relationship Id="rId10" Type="http://schemas.openxmlformats.org/officeDocument/2006/relationships/image" Target="../media/image23.png"/><Relationship Id="rId4" Type="http://schemas.openxmlformats.org/officeDocument/2006/relationships/image" Target="../media/image17.png"/><Relationship Id="rId9"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xdr:col>
      <xdr:colOff>170549</xdr:colOff>
      <xdr:row>0</xdr:row>
      <xdr:rowOff>133350</xdr:rowOff>
    </xdr:from>
    <xdr:to>
      <xdr:col>4</xdr:col>
      <xdr:colOff>581024</xdr:colOff>
      <xdr:row>5</xdr:row>
      <xdr:rowOff>605782</xdr:rowOff>
    </xdr:to>
    <xdr:pic>
      <xdr:nvPicPr>
        <xdr:cNvPr id="2" name="Picture 5">
          <a:extLst>
            <a:ext uri="{FF2B5EF4-FFF2-40B4-BE49-F238E27FC236}">
              <a16:creationId xmlns:a16="http://schemas.microsoft.com/office/drawing/2014/main" id="{6B823592-59BF-47DB-B844-737876C892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724" y="133350"/>
          <a:ext cx="1553475" cy="1424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2109172</xdr:colOff>
      <xdr:row>0</xdr:row>
      <xdr:rowOff>69700</xdr:rowOff>
    </xdr:from>
    <xdr:to>
      <xdr:col>13</xdr:col>
      <xdr:colOff>60453</xdr:colOff>
      <xdr:row>3</xdr:row>
      <xdr:rowOff>168271</xdr:rowOff>
    </xdr:to>
    <xdr:pic>
      <xdr:nvPicPr>
        <xdr:cNvPr id="3" name="Picture 9">
          <a:extLst>
            <a:ext uri="{FF2B5EF4-FFF2-40B4-BE49-F238E27FC236}">
              <a16:creationId xmlns:a16="http://schemas.microsoft.com/office/drawing/2014/main" id="{8B4118E0-B399-4351-89F5-E690645E46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8081907" y="69700"/>
          <a:ext cx="1871659" cy="630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6</xdr:row>
      <xdr:rowOff>123825</xdr:rowOff>
    </xdr:from>
    <xdr:to>
      <xdr:col>14</xdr:col>
      <xdr:colOff>58353</xdr:colOff>
      <xdr:row>10</xdr:row>
      <xdr:rowOff>60900</xdr:rowOff>
    </xdr:to>
    <xdr:pic>
      <xdr:nvPicPr>
        <xdr:cNvPr id="15" name="Picture 6">
          <a:extLst>
            <a:ext uri="{FF2B5EF4-FFF2-40B4-BE49-F238E27FC236}">
              <a16:creationId xmlns:a16="http://schemas.microsoft.com/office/drawing/2014/main" id="{C02003F6-9BC8-46FA-AE32-0364A03BDA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62825" y="1876425"/>
          <a:ext cx="422843" cy="709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140073</xdr:colOff>
      <xdr:row>12</xdr:row>
      <xdr:rowOff>104775</xdr:rowOff>
    </xdr:from>
    <xdr:to>
      <xdr:col>14</xdr:col>
      <xdr:colOff>182271</xdr:colOff>
      <xdr:row>12</xdr:row>
      <xdr:rowOff>104775</xdr:rowOff>
    </xdr:to>
    <xdr:cxnSp macro="">
      <xdr:nvCxnSpPr>
        <xdr:cNvPr id="16" name="Straight Connector 15">
          <a:extLst>
            <a:ext uri="{FF2B5EF4-FFF2-40B4-BE49-F238E27FC236}">
              <a16:creationId xmlns:a16="http://schemas.microsoft.com/office/drawing/2014/main" id="{680AA8A6-16CD-44A1-8F5E-D7C2088BA7E7}"/>
            </a:ext>
          </a:extLst>
        </xdr:cNvPr>
        <xdr:cNvCxnSpPr/>
      </xdr:nvCxnSpPr>
      <xdr:spPr>
        <a:xfrm>
          <a:off x="140073" y="3018304"/>
          <a:ext cx="1041884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128867</xdr:colOff>
      <xdr:row>18</xdr:row>
      <xdr:rowOff>138392</xdr:rowOff>
    </xdr:from>
    <xdr:to>
      <xdr:col>14</xdr:col>
      <xdr:colOff>171065</xdr:colOff>
      <xdr:row>18</xdr:row>
      <xdr:rowOff>138392</xdr:rowOff>
    </xdr:to>
    <xdr:cxnSp macro="">
      <xdr:nvCxnSpPr>
        <xdr:cNvPr id="6" name="Straight Connector 5">
          <a:extLst>
            <a:ext uri="{FF2B5EF4-FFF2-40B4-BE49-F238E27FC236}">
              <a16:creationId xmlns:a16="http://schemas.microsoft.com/office/drawing/2014/main" id="{12E8A597-F72E-464D-ACB7-755DB2B8F17A}"/>
            </a:ext>
          </a:extLst>
        </xdr:cNvPr>
        <xdr:cNvCxnSpPr/>
      </xdr:nvCxnSpPr>
      <xdr:spPr>
        <a:xfrm>
          <a:off x="128867" y="4844863"/>
          <a:ext cx="9768904"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1106805</xdr:colOff>
      <xdr:row>9</xdr:row>
      <xdr:rowOff>121920</xdr:rowOff>
    </xdr:from>
    <xdr:ext cx="9677841" cy="16440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2476467F-12CF-4269-A29C-039E9D7AB0F8}"/>
                </a:ext>
              </a:extLst>
            </xdr:cNvPr>
            <xdr:cNvSpPr txBox="1"/>
          </xdr:nvSpPr>
          <xdr:spPr>
            <a:xfrm>
              <a:off x="1716405" y="2065020"/>
              <a:ext cx="9677841" cy="16440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𝐼𝑛𝑝𝑢𝑡</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𝐼𝑛𝑝𝑢𝑡</m:t>
                    </m:r>
                    <m:r>
                      <a:rPr lang="en-AU" sz="1050" b="0">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1" i="1">
                        <a:solidFill>
                          <a:schemeClr val="tx1"/>
                        </a:solidFill>
                        <a:effectLst/>
                        <a:latin typeface="Cambria Math" panose="02040503050406030204" pitchFamily="18" charset="0"/>
                        <a:ea typeface="+mn-ea"/>
                        <a:cs typeface="+mn-cs"/>
                      </a:rPr>
                      <m:t>𝑩𝒂𝒔𝒆</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𝑩𝒖𝒊𝒍𝒅𝒊𝒏𝒈</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𝑮𝒓𝒊𝒅</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𝑪𝒐𝒏𝒔𝒖𝒎𝒑𝒕𝒊𝒐𝒏</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𝐵𝑎𝑠𝑒</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𝐵𝑢𝑖𝑙𝑑𝑖𝑛𝑔</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oMath>
                </m:oMathPara>
              </a14:m>
              <a:endParaRPr lang="en-AU" sz="1050" b="0"/>
            </a:p>
          </xdr:txBody>
        </xdr:sp>
      </mc:Choice>
      <mc:Fallback xmlns="">
        <xdr:sp macro="" textlink="">
          <xdr:nvSpPr>
            <xdr:cNvPr id="3" name="TextBox 2">
              <a:extLst>
                <a:ext uri="{FF2B5EF4-FFF2-40B4-BE49-F238E27FC236}">
                  <a16:creationId xmlns:a16="http://schemas.microsoft.com/office/drawing/2014/main" id="{2476467F-12CF-4269-A29C-039E9D7AB0F8}"/>
                </a:ext>
              </a:extLst>
            </xdr:cNvPr>
            <xdr:cNvSpPr txBox="1"/>
          </xdr:nvSpPr>
          <xdr:spPr>
            <a:xfrm>
              <a:off x="1716405" y="2065020"/>
              <a:ext cx="9677841" cy="16440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en-AU" sz="1050" b="0" i="0">
                  <a:solidFill>
                    <a:schemeClr val="tx1"/>
                  </a:solidFill>
                  <a:effectLst/>
                  <a:latin typeface="Cambria Math" panose="02040503050406030204" pitchFamily="18" charset="0"/>
                  <a:ea typeface="+mn-ea"/>
                  <a:cs typeface="+mn-cs"/>
                </a:rPr>
                <a:t>𝐺𝑟𝑖𝑑 𝐼𝑛𝑝𝑢𝑡+𝑆𝑜𝑙𝑎𝑟 𝐼𝑛𝑝𝑢𝑡=  𝑇𝑒𝑛𝑎𝑛𝑡 𝐺𝑟𝑖𝑑 𝐶𝑜𝑛𝑠𝑢𝑚𝑝𝑡𝑖𝑜𝑛+𝑇𝑒𝑛𝑎𝑛𝑡 𝑆𝑜𝑙𝑎𝑟 𝐶𝑜𝑛𝑠𝑢𝑚𝑝𝑡𝑖𝑜𝑛+</a:t>
              </a:r>
              <a:r>
                <a:rPr lang="en-AU" sz="1050" b="1" i="0">
                  <a:solidFill>
                    <a:schemeClr val="tx1"/>
                  </a:solidFill>
                  <a:effectLst/>
                  <a:latin typeface="Cambria Math" panose="02040503050406030204" pitchFamily="18" charset="0"/>
                  <a:ea typeface="+mn-ea"/>
                  <a:cs typeface="+mn-cs"/>
                </a:rPr>
                <a:t>𝑩𝒂𝒔𝒆 𝑩𝒖𝒊𝒍𝒅𝒊𝒏𝒈 𝑮𝒓𝒊𝒅 𝑪𝒐𝒏𝒔𝒖𝒎𝒑𝒕𝒊𝒐𝒏</a:t>
              </a:r>
              <a:r>
                <a:rPr lang="en-AU" sz="1050" b="0" i="0">
                  <a:solidFill>
                    <a:schemeClr val="tx1"/>
                  </a:solidFill>
                  <a:effectLst/>
                  <a:latin typeface="Cambria Math" panose="02040503050406030204" pitchFamily="18" charset="0"/>
                  <a:ea typeface="+mn-ea"/>
                  <a:cs typeface="+mn-cs"/>
                </a:rPr>
                <a:t>+𝐵𝑎𝑠𝑒 𝐵𝑢𝑖𝑙𝑑𝑖𝑛𝑔 𝑆𝑜𝑙𝑎𝑟 𝐶𝑜𝑛𝑠𝑢𝑚𝑝𝑡𝑖𝑜𝑛</a:t>
              </a:r>
              <a:endParaRPr lang="en-AU" sz="1050" b="0"/>
            </a:p>
          </xdr:txBody>
        </xdr:sp>
      </mc:Fallback>
    </mc:AlternateContent>
    <xdr:clientData/>
  </xdr:oneCellAnchor>
  <xdr:twoCellAnchor editAs="oneCell">
    <xdr:from>
      <xdr:col>0</xdr:col>
      <xdr:colOff>575309</xdr:colOff>
      <xdr:row>16</xdr:row>
      <xdr:rowOff>624</xdr:rowOff>
    </xdr:from>
    <xdr:to>
      <xdr:col>2</xdr:col>
      <xdr:colOff>836878</xdr:colOff>
      <xdr:row>36</xdr:row>
      <xdr:rowOff>91440</xdr:rowOff>
    </xdr:to>
    <xdr:pic>
      <xdr:nvPicPr>
        <xdr:cNvPr id="2" name="Picture 1">
          <a:extLst>
            <a:ext uri="{FF2B5EF4-FFF2-40B4-BE49-F238E27FC236}">
              <a16:creationId xmlns:a16="http://schemas.microsoft.com/office/drawing/2014/main" id="{40C68BB2-9C2F-428F-805C-0A2EDC7A6F2E}"/>
            </a:ext>
          </a:extLst>
        </xdr:cNvPr>
        <xdr:cNvPicPr>
          <a:picLocks noChangeAspect="1"/>
        </xdr:cNvPicPr>
      </xdr:nvPicPr>
      <xdr:blipFill>
        <a:blip xmlns:r="http://schemas.openxmlformats.org/officeDocument/2006/relationships" r:embed="rId1"/>
        <a:stretch>
          <a:fillRect/>
        </a:stretch>
      </xdr:blipFill>
      <xdr:spPr>
        <a:xfrm>
          <a:off x="575309" y="3467724"/>
          <a:ext cx="6109919" cy="3714126"/>
        </a:xfrm>
        <a:prstGeom prst="rect">
          <a:avLst/>
        </a:prstGeom>
        <a:ln>
          <a:solidFill>
            <a:sysClr val="windowText" lastClr="000000"/>
          </a:solidFill>
        </a:ln>
      </xdr:spPr>
    </xdr:pic>
    <xdr:clientData/>
  </xdr:twoCellAnchor>
  <xdr:twoCellAnchor>
    <xdr:from>
      <xdr:col>1</xdr:col>
      <xdr:colOff>287655</xdr:colOff>
      <xdr:row>10</xdr:row>
      <xdr:rowOff>133350</xdr:rowOff>
    </xdr:from>
    <xdr:to>
      <xdr:col>8</xdr:col>
      <xdr:colOff>419752</xdr:colOff>
      <xdr:row>11</xdr:row>
      <xdr:rowOff>132075</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7A6772D8-AB82-4139-8845-86484D9301BE}"/>
                </a:ext>
                <a:ext uri="{147F2762-F138-4A5C-976F-8EAC2B608ADB}">
                  <a16:predDERef xmlns:a16="http://schemas.microsoft.com/office/drawing/2014/main" pred="{40C68BB2-9C2F-428F-805C-0A2EDC7A6F2E}"/>
                </a:ext>
              </a:extLst>
            </xdr:cNvPr>
            <xdr:cNvSpPr txBox="1"/>
          </xdr:nvSpPr>
          <xdr:spPr>
            <a:xfrm>
              <a:off x="897255" y="1885950"/>
              <a:ext cx="9857122" cy="170175"/>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AU" sz="1100" b="1" i="1">
                        <a:solidFill>
                          <a:schemeClr val="dk1"/>
                        </a:solidFill>
                        <a:effectLst/>
                        <a:latin typeface="Cambria Math" panose="02040503050406030204" pitchFamily="18" charset="0"/>
                        <a:ea typeface="+mn-ea"/>
                        <a:cs typeface="+mn-cs"/>
                      </a:rPr>
                      <m:t>𝑩𝒂𝒔𝒆</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𝑩𝒖𝒊𝒍𝒅𝒊𝒏𝒈</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𝑮𝒓𝒊𝒅</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𝑪𝒐𝒏𝒔𝒖𝒎𝒑𝒕𝒊𝒐𝒏</m:t>
                    </m:r>
                    <m:r>
                      <a:rPr lang="en-AU" sz="1100" b="0" i="1">
                        <a:solidFill>
                          <a:schemeClr val="dk1"/>
                        </a:solidFill>
                        <a:effectLst/>
                        <a:latin typeface="Cambria Math" panose="02040503050406030204" pitchFamily="18" charset="0"/>
                        <a:ea typeface="+mn-ea"/>
                        <a:cs typeface="+mn-cs"/>
                      </a:rPr>
                      <m:t> </m:t>
                    </m:r>
                    <m:r>
                      <a:rPr lang="en-AU" sz="1050" b="0">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𝐺𝑟𝑖𝑑</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100" b="0" i="1">
                        <a:solidFill>
                          <a:schemeClr val="dk1"/>
                        </a:solidFill>
                        <a:effectLst/>
                        <a:latin typeface="Cambria Math" panose="02040503050406030204" pitchFamily="18" charset="0"/>
                        <a:ea typeface="+mn-ea"/>
                        <a:cs typeface="+mn-cs"/>
                      </a:rPr>
                      <m:t>+</m:t>
                    </m:r>
                    <m:r>
                      <a:rPr lang="en-AU" sz="1100" b="0" i="1">
                        <a:solidFill>
                          <a:schemeClr val="dk1"/>
                        </a:solidFill>
                        <a:effectLst/>
                        <a:latin typeface="Cambria Math" panose="02040503050406030204" pitchFamily="18" charset="0"/>
                        <a:ea typeface="+mn-ea"/>
                        <a:cs typeface="+mn-cs"/>
                      </a:rPr>
                      <m:t>𝑆𝑜𝑙𝑎𝑟</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𝐵𝑎𝑠𝑒</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𝐵𝑢𝑖𝑙𝑑𝑖𝑛𝑔</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oMath>
                </m:oMathPara>
              </a14:m>
              <a:endParaRPr lang="en-AU" sz="1050" b="0"/>
            </a:p>
          </xdr:txBody>
        </xdr:sp>
      </mc:Choice>
      <mc:Fallback xmlns="">
        <xdr:sp macro="" textlink="">
          <xdr:nvSpPr>
            <xdr:cNvPr id="4" name="TextBox 3">
              <a:extLst>
                <a:ext uri="{FF2B5EF4-FFF2-40B4-BE49-F238E27FC236}">
                  <a16:creationId xmlns:a16="http://schemas.microsoft.com/office/drawing/2014/main" id="{7A6772D8-AB82-4139-8845-86484D9301BE}"/>
                </a:ext>
                <a:ext uri="{147F2762-F138-4A5C-976F-8EAC2B608ADB}">
                  <a16:predDERef xmlns:a16="http://schemas.microsoft.com/office/drawing/2014/main" pred="{40C68BB2-9C2F-428F-805C-0A2EDC7A6F2E}"/>
                </a:ext>
              </a:extLst>
            </xdr:cNvPr>
            <xdr:cNvSpPr txBox="1"/>
          </xdr:nvSpPr>
          <xdr:spPr>
            <a:xfrm>
              <a:off x="897255" y="1885950"/>
              <a:ext cx="9857122" cy="170175"/>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r>
                <a:rPr lang="en-AU" sz="1100" b="1" i="0">
                  <a:solidFill>
                    <a:schemeClr val="dk1"/>
                  </a:solidFill>
                  <a:effectLst/>
                  <a:latin typeface="+mn-lt"/>
                  <a:ea typeface="+mn-ea"/>
                  <a:cs typeface="+mn-cs"/>
                </a:rPr>
                <a:t>𝑩𝒂𝒔𝒆 𝑩𝒖𝒊𝒍𝒅𝒊𝒏𝒈 𝑮𝒓𝒊𝒅 𝑪𝒐𝒏𝒔𝒖𝒎𝒑𝒕𝒊𝒐𝒏</a:t>
              </a:r>
              <a:r>
                <a:rPr lang="en-AU" sz="1100" b="0" i="0">
                  <a:solidFill>
                    <a:schemeClr val="dk1"/>
                  </a:solidFill>
                  <a:effectLst/>
                  <a:latin typeface="Cambria Math" panose="02040503050406030204" pitchFamily="18" charset="0"/>
                  <a:ea typeface="+mn-ea"/>
                  <a:cs typeface="+mn-cs"/>
                </a:rPr>
                <a:t> </a:t>
              </a:r>
              <a:r>
                <a:rPr lang="en-AU" sz="1050" b="0" i="0">
                  <a:solidFill>
                    <a:schemeClr val="tx1"/>
                  </a:solidFill>
                  <a:effectLst/>
                  <a:latin typeface="Cambria Math" panose="02040503050406030204" pitchFamily="18" charset="0"/>
                  <a:ea typeface="+mn-ea"/>
                  <a:cs typeface="+mn-cs"/>
                </a:rPr>
                <a:t>= </a:t>
              </a:r>
              <a:r>
                <a:rPr lang="en-AU" sz="1100" b="0" i="0">
                  <a:solidFill>
                    <a:schemeClr val="dk1"/>
                  </a:solidFill>
                  <a:effectLst/>
                  <a:latin typeface="+mn-lt"/>
                  <a:ea typeface="+mn-ea"/>
                  <a:cs typeface="+mn-cs"/>
                </a:rPr>
                <a:t>𝐺𝑟𝑖𝑑 𝐼𝑛𝑝𝑢𝑡</a:t>
              </a:r>
              <a:r>
                <a:rPr lang="en-AU" sz="1100" b="0" i="0">
                  <a:solidFill>
                    <a:schemeClr val="dk1"/>
                  </a:solidFill>
                  <a:effectLst/>
                  <a:latin typeface="Cambria Math" panose="02040503050406030204" pitchFamily="18" charset="0"/>
                  <a:ea typeface="+mn-ea"/>
                  <a:cs typeface="+mn-cs"/>
                </a:rPr>
                <a:t>+</a:t>
              </a:r>
              <a:r>
                <a:rPr lang="en-AU" sz="1100" b="0" i="0">
                  <a:solidFill>
                    <a:schemeClr val="dk1"/>
                  </a:solidFill>
                  <a:effectLst/>
                  <a:latin typeface="+mn-lt"/>
                  <a:ea typeface="+mn-ea"/>
                  <a:cs typeface="+mn-cs"/>
                </a:rPr>
                <a:t>𝑆𝑜𝑙𝑎𝑟 𝐼𝑛𝑝𝑢𝑡</a:t>
              </a:r>
              <a:r>
                <a:rPr lang="en-AU" sz="1050" b="0" i="0">
                  <a:solidFill>
                    <a:schemeClr val="tx1"/>
                  </a:solidFill>
                  <a:effectLst/>
                  <a:latin typeface="Cambria Math" panose="02040503050406030204" pitchFamily="18" charset="0"/>
                  <a:ea typeface="+mn-ea"/>
                  <a:cs typeface="+mn-cs"/>
                </a:rPr>
                <a:t> −𝑇𝑒𝑛𝑎𝑛𝑡 𝐺𝑟𝑖𝑑 𝐶𝑜𝑛𝑠𝑢𝑚𝑝𝑡𝑖𝑜𝑛−𝑇𝑒𝑛𝑎𝑛𝑡 𝑆𝑜𝑙𝑎𝑟 𝐶𝑜𝑛𝑠𝑢𝑚𝑝𝑡𝑖𝑜𝑛−𝐵𝑎𝑠𝑒 𝐵𝑢𝑖𝑙𝑑𝑖𝑛𝑔 𝑆𝑜𝑙𝑎𝑟 𝐶𝑜𝑛𝑠𝑢𝑚𝑝𝑡𝑖𝑜𝑛</a:t>
              </a:r>
              <a:endParaRPr lang="en-AU" sz="1050" b="0"/>
            </a:p>
          </xdr:txBody>
        </xdr:sp>
      </mc:Fallback>
    </mc:AlternateContent>
    <xdr:clientData/>
  </xdr:twoCellAnchor>
  <xdr:twoCellAnchor editAs="oneCell">
    <xdr:from>
      <xdr:col>0</xdr:col>
      <xdr:colOff>579120</xdr:colOff>
      <xdr:row>37</xdr:row>
      <xdr:rowOff>40640</xdr:rowOff>
    </xdr:from>
    <xdr:to>
      <xdr:col>2</xdr:col>
      <xdr:colOff>818299</xdr:colOff>
      <xdr:row>50</xdr:row>
      <xdr:rowOff>95250</xdr:rowOff>
    </xdr:to>
    <xdr:pic>
      <xdr:nvPicPr>
        <xdr:cNvPr id="5" name="Picture 4">
          <a:extLst>
            <a:ext uri="{FF2B5EF4-FFF2-40B4-BE49-F238E27FC236}">
              <a16:creationId xmlns:a16="http://schemas.microsoft.com/office/drawing/2014/main" id="{14F93FBB-5C66-46C2-BDCF-F4EC7CC37897}"/>
            </a:ext>
          </a:extLst>
        </xdr:cNvPr>
        <xdr:cNvPicPr>
          <a:picLocks noChangeAspect="1"/>
        </xdr:cNvPicPr>
      </xdr:nvPicPr>
      <xdr:blipFill>
        <a:blip xmlns:r="http://schemas.openxmlformats.org/officeDocument/2006/relationships" r:embed="rId2"/>
        <a:stretch>
          <a:fillRect/>
        </a:stretch>
      </xdr:blipFill>
      <xdr:spPr>
        <a:xfrm>
          <a:off x="579120" y="7031990"/>
          <a:ext cx="6095149" cy="2399665"/>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1092803</xdr:colOff>
      <xdr:row>10</xdr:row>
      <xdr:rowOff>89376</xdr:rowOff>
    </xdr:from>
    <xdr:ext cx="9677841" cy="164404"/>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60D98308-C5CE-4195-AE11-874D69CA0B20}"/>
                </a:ext>
              </a:extLst>
            </xdr:cNvPr>
            <xdr:cNvSpPr txBox="1"/>
          </xdr:nvSpPr>
          <xdr:spPr>
            <a:xfrm>
              <a:off x="1702403" y="1851501"/>
              <a:ext cx="9677841" cy="16440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𝐼𝑛𝑝𝑢𝑡</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𝐼𝑛𝑝𝑢𝑡</m:t>
                    </m:r>
                    <m:r>
                      <a:rPr lang="en-AU" sz="1050" b="0">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1" i="1">
                        <a:solidFill>
                          <a:schemeClr val="tx1"/>
                        </a:solidFill>
                        <a:effectLst/>
                        <a:latin typeface="Cambria Math" panose="02040503050406030204" pitchFamily="18" charset="0"/>
                        <a:ea typeface="+mn-ea"/>
                        <a:cs typeface="+mn-cs"/>
                      </a:rPr>
                      <m:t>𝑩𝒂𝒔𝒆</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𝑩𝒖𝒊𝒍𝒅𝒊𝒏𝒈</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𝑮𝒓𝒊𝒅</m:t>
                    </m:r>
                    <m:r>
                      <a:rPr lang="en-AU" sz="1050" b="1" i="1">
                        <a:solidFill>
                          <a:schemeClr val="tx1"/>
                        </a:solidFill>
                        <a:effectLst/>
                        <a:latin typeface="Cambria Math" panose="02040503050406030204" pitchFamily="18" charset="0"/>
                        <a:ea typeface="+mn-ea"/>
                        <a:cs typeface="+mn-cs"/>
                      </a:rPr>
                      <m:t> </m:t>
                    </m:r>
                    <m:r>
                      <a:rPr lang="en-AU" sz="1050" b="1" i="1">
                        <a:solidFill>
                          <a:schemeClr val="tx1"/>
                        </a:solidFill>
                        <a:effectLst/>
                        <a:latin typeface="Cambria Math" panose="02040503050406030204" pitchFamily="18" charset="0"/>
                        <a:ea typeface="+mn-ea"/>
                        <a:cs typeface="+mn-cs"/>
                      </a:rPr>
                      <m:t>𝑪𝒐𝒏𝒔𝒖𝒎𝒑𝒕𝒊𝒐𝒏</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𝐵𝑎𝑠𝑒</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𝐵𝑢𝑖𝑙𝑑𝑖𝑛𝑔</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oMath>
                </m:oMathPara>
              </a14:m>
              <a:endParaRPr lang="en-AU" sz="1050" b="0"/>
            </a:p>
          </xdr:txBody>
        </xdr:sp>
      </mc:Choice>
      <mc:Fallback xmlns="">
        <xdr:sp macro="" textlink="">
          <xdr:nvSpPr>
            <xdr:cNvPr id="15" name="TextBox 14">
              <a:extLst>
                <a:ext uri="{FF2B5EF4-FFF2-40B4-BE49-F238E27FC236}">
                  <a16:creationId xmlns:a16="http://schemas.microsoft.com/office/drawing/2014/main" id="{60D98308-C5CE-4195-AE11-874D69CA0B20}"/>
                </a:ext>
              </a:extLst>
            </xdr:cNvPr>
            <xdr:cNvSpPr txBox="1"/>
          </xdr:nvSpPr>
          <xdr:spPr>
            <a:xfrm>
              <a:off x="1702403" y="1851501"/>
              <a:ext cx="9677841" cy="16440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en-AU" sz="1050" b="0" i="0">
                  <a:solidFill>
                    <a:schemeClr val="tx1"/>
                  </a:solidFill>
                  <a:effectLst/>
                  <a:latin typeface="Cambria Math" panose="02040503050406030204" pitchFamily="18" charset="0"/>
                  <a:ea typeface="+mn-ea"/>
                  <a:cs typeface="+mn-cs"/>
                </a:rPr>
                <a:t>𝐺𝑟𝑖𝑑 𝐼𝑛𝑝𝑢𝑡+𝑆𝑜𝑙𝑎𝑟 𝐼𝑛𝑝𝑢𝑡=  𝑇𝑒𝑛𝑎𝑛𝑡 𝐺𝑟𝑖𝑑 𝐶𝑜𝑛𝑠𝑢𝑚𝑝𝑡𝑖𝑜𝑛+𝑇𝑒𝑛𝑎𝑛𝑡 𝑆𝑜𝑙𝑎𝑟 𝐶𝑜𝑛𝑠𝑢𝑚𝑝𝑡𝑖𝑜𝑛+</a:t>
              </a:r>
              <a:r>
                <a:rPr lang="en-AU" sz="1050" b="1" i="0">
                  <a:solidFill>
                    <a:schemeClr val="tx1"/>
                  </a:solidFill>
                  <a:effectLst/>
                  <a:latin typeface="Cambria Math" panose="02040503050406030204" pitchFamily="18" charset="0"/>
                  <a:ea typeface="+mn-ea"/>
                  <a:cs typeface="+mn-cs"/>
                </a:rPr>
                <a:t>𝑩𝒂𝒔𝒆 𝑩𝒖𝒊𝒍𝒅𝒊𝒏𝒈 𝑮𝒓𝒊𝒅 𝑪𝒐𝒏𝒔𝒖𝒎𝒑𝒕𝒊𝒐𝒏</a:t>
              </a:r>
              <a:r>
                <a:rPr lang="en-AU" sz="1050" b="0" i="0">
                  <a:solidFill>
                    <a:schemeClr val="tx1"/>
                  </a:solidFill>
                  <a:effectLst/>
                  <a:latin typeface="Cambria Math" panose="02040503050406030204" pitchFamily="18" charset="0"/>
                  <a:ea typeface="+mn-ea"/>
                  <a:cs typeface="+mn-cs"/>
                </a:rPr>
                <a:t>+𝐵𝑎𝑠𝑒 𝐵𝑢𝑖𝑙𝑑𝑖𝑛𝑔 𝑆𝑜𝑙𝑎𝑟 𝐶𝑜𝑛𝑠𝑢𝑚𝑝𝑡𝑖𝑜𝑛</a:t>
              </a:r>
              <a:endParaRPr lang="en-AU" sz="1050" b="0"/>
            </a:p>
          </xdr:txBody>
        </xdr:sp>
      </mc:Fallback>
    </mc:AlternateContent>
    <xdr:clientData/>
  </xdr:oneCellAnchor>
  <xdr:twoCellAnchor>
    <xdr:from>
      <xdr:col>9</xdr:col>
      <xdr:colOff>760156</xdr:colOff>
      <xdr:row>77</xdr:row>
      <xdr:rowOff>169545</xdr:rowOff>
    </xdr:from>
    <xdr:to>
      <xdr:col>13</xdr:col>
      <xdr:colOff>12541</xdr:colOff>
      <xdr:row>127</xdr:row>
      <xdr:rowOff>134130</xdr:rowOff>
    </xdr:to>
    <xdr:grpSp>
      <xdr:nvGrpSpPr>
        <xdr:cNvPr id="4" name="Group 3">
          <a:extLst>
            <a:ext uri="{FF2B5EF4-FFF2-40B4-BE49-F238E27FC236}">
              <a16:creationId xmlns:a16="http://schemas.microsoft.com/office/drawing/2014/main" id="{B72E4614-2186-47C2-A0DF-47365E048B65}"/>
            </a:ext>
          </a:extLst>
        </xdr:cNvPr>
        <xdr:cNvGrpSpPr/>
      </xdr:nvGrpSpPr>
      <xdr:grpSpPr>
        <a:xfrm>
          <a:off x="16647856" y="15761970"/>
          <a:ext cx="6834285" cy="9013335"/>
          <a:chOff x="10365166" y="11489055"/>
          <a:chExt cx="7455794" cy="9425064"/>
        </a:xfrm>
      </xdr:grpSpPr>
      <xdr:pic>
        <xdr:nvPicPr>
          <xdr:cNvPr id="16" name="Picture 15">
            <a:extLst>
              <a:ext uri="{FF2B5EF4-FFF2-40B4-BE49-F238E27FC236}">
                <a16:creationId xmlns:a16="http://schemas.microsoft.com/office/drawing/2014/main" id="{B501B0AF-F043-4E7B-BCCD-28943C3982EA}"/>
              </a:ext>
            </a:extLst>
          </xdr:cNvPr>
          <xdr:cNvPicPr>
            <a:picLocks noChangeAspect="1"/>
          </xdr:cNvPicPr>
        </xdr:nvPicPr>
        <xdr:blipFill>
          <a:blip xmlns:r="http://schemas.openxmlformats.org/officeDocument/2006/relationships" r:embed="rId1"/>
          <a:stretch>
            <a:fillRect/>
          </a:stretch>
        </xdr:blipFill>
        <xdr:spPr>
          <a:xfrm>
            <a:off x="10365166" y="11489055"/>
            <a:ext cx="7370384" cy="3405819"/>
          </a:xfrm>
          <a:prstGeom prst="rect">
            <a:avLst/>
          </a:prstGeom>
          <a:ln>
            <a:noFill/>
          </a:ln>
        </xdr:spPr>
      </xdr:pic>
      <xdr:pic>
        <xdr:nvPicPr>
          <xdr:cNvPr id="3" name="Picture 2">
            <a:extLst>
              <a:ext uri="{FF2B5EF4-FFF2-40B4-BE49-F238E27FC236}">
                <a16:creationId xmlns:a16="http://schemas.microsoft.com/office/drawing/2014/main" id="{7ADE27C5-B134-4C9B-B1B5-FC41BDD3E649}"/>
              </a:ext>
            </a:extLst>
          </xdr:cNvPr>
          <xdr:cNvPicPr>
            <a:picLocks noChangeAspect="1"/>
          </xdr:cNvPicPr>
        </xdr:nvPicPr>
        <xdr:blipFill>
          <a:blip xmlns:r="http://schemas.openxmlformats.org/officeDocument/2006/relationships" r:embed="rId2"/>
          <a:stretch>
            <a:fillRect/>
          </a:stretch>
        </xdr:blipFill>
        <xdr:spPr>
          <a:xfrm>
            <a:off x="10368916" y="14885669"/>
            <a:ext cx="7452044" cy="6028450"/>
          </a:xfrm>
          <a:prstGeom prst="rect">
            <a:avLst/>
          </a:prstGeom>
        </xdr:spPr>
      </xdr:pic>
    </xdr:grpSp>
    <xdr:clientData/>
  </xdr:twoCellAnchor>
  <xdr:twoCellAnchor editAs="oneCell">
    <xdr:from>
      <xdr:col>1</xdr:col>
      <xdr:colOff>19050</xdr:colOff>
      <xdr:row>17</xdr:row>
      <xdr:rowOff>57150</xdr:rowOff>
    </xdr:from>
    <xdr:to>
      <xdr:col>2</xdr:col>
      <xdr:colOff>1503045</xdr:colOff>
      <xdr:row>38</xdr:row>
      <xdr:rowOff>55245</xdr:rowOff>
    </xdr:to>
    <xdr:pic>
      <xdr:nvPicPr>
        <xdr:cNvPr id="6" name="Picture 5">
          <a:extLst>
            <a:ext uri="{FF2B5EF4-FFF2-40B4-BE49-F238E27FC236}">
              <a16:creationId xmlns:a16="http://schemas.microsoft.com/office/drawing/2014/main" id="{C882FA0E-C21B-4F47-A46A-9C9A55FCBCCE}"/>
            </a:ext>
            <a:ext uri="{147F2762-F138-4A5C-976F-8EAC2B608ADB}">
              <a16:predDERef xmlns:a16="http://schemas.microsoft.com/office/drawing/2014/main" pred="{B72E4614-2186-47C2-A0DF-47365E048B65}"/>
            </a:ext>
          </a:extLst>
        </xdr:cNvPr>
        <xdr:cNvPicPr>
          <a:picLocks noChangeAspect="1"/>
        </xdr:cNvPicPr>
      </xdr:nvPicPr>
      <xdr:blipFill>
        <a:blip xmlns:r="http://schemas.openxmlformats.org/officeDocument/2006/relationships" r:embed="rId3"/>
        <a:stretch>
          <a:fillRect/>
        </a:stretch>
      </xdr:blipFill>
      <xdr:spPr>
        <a:xfrm>
          <a:off x="628650" y="3933825"/>
          <a:ext cx="5924550" cy="3810000"/>
        </a:xfrm>
        <a:prstGeom prst="rect">
          <a:avLst/>
        </a:prstGeom>
        <a:ln>
          <a:solidFill>
            <a:sysClr val="windowText" lastClr="000000"/>
          </a:solidFill>
        </a:ln>
      </xdr:spPr>
    </xdr:pic>
    <xdr:clientData/>
  </xdr:twoCellAnchor>
  <xdr:twoCellAnchor editAs="oneCell">
    <xdr:from>
      <xdr:col>10</xdr:col>
      <xdr:colOff>28575</xdr:colOff>
      <xdr:row>17</xdr:row>
      <xdr:rowOff>76200</xdr:rowOff>
    </xdr:from>
    <xdr:to>
      <xdr:col>11</xdr:col>
      <xdr:colOff>1693545</xdr:colOff>
      <xdr:row>37</xdr:row>
      <xdr:rowOff>152400</xdr:rowOff>
    </xdr:to>
    <xdr:pic>
      <xdr:nvPicPr>
        <xdr:cNvPr id="8" name="Picture 7">
          <a:extLst>
            <a:ext uri="{FF2B5EF4-FFF2-40B4-BE49-F238E27FC236}">
              <a16:creationId xmlns:a16="http://schemas.microsoft.com/office/drawing/2014/main" id="{4FEF4874-B4BA-4291-B739-2AD5C1CC3C3B}"/>
            </a:ext>
            <a:ext uri="{147F2762-F138-4A5C-976F-8EAC2B608ADB}">
              <a16:predDERef xmlns:a16="http://schemas.microsoft.com/office/drawing/2014/main" pred="{C882FA0E-C21B-4F47-A46A-9C9A55FCBCCE}"/>
            </a:ext>
          </a:extLst>
        </xdr:cNvPr>
        <xdr:cNvPicPr>
          <a:picLocks noChangeAspect="1"/>
        </xdr:cNvPicPr>
      </xdr:nvPicPr>
      <xdr:blipFill rotWithShape="1">
        <a:blip xmlns:r="http://schemas.openxmlformats.org/officeDocument/2006/relationships" r:embed="rId4"/>
        <a:srcRect t="2779" b="2811"/>
        <a:stretch/>
      </xdr:blipFill>
      <xdr:spPr>
        <a:xfrm>
          <a:off x="16697325" y="3952875"/>
          <a:ext cx="6115050" cy="3695700"/>
        </a:xfrm>
        <a:prstGeom prst="rect">
          <a:avLst/>
        </a:prstGeom>
        <a:ln>
          <a:solidFill>
            <a:sysClr val="windowText" lastClr="000000"/>
          </a:solidFill>
        </a:ln>
      </xdr:spPr>
    </xdr:pic>
    <xdr:clientData/>
  </xdr:twoCellAnchor>
  <xdr:twoCellAnchor>
    <xdr:from>
      <xdr:col>1</xdr:col>
      <xdr:colOff>268605</xdr:colOff>
      <xdr:row>11</xdr:row>
      <xdr:rowOff>97155</xdr:rowOff>
    </xdr:from>
    <xdr:to>
      <xdr:col>6</xdr:col>
      <xdr:colOff>2067577</xdr:colOff>
      <xdr:row>12</xdr:row>
      <xdr:rowOff>25395</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40998DB4-BBBD-4C1D-B9CF-EA47CDFBBE7A}"/>
                </a:ext>
                <a:ext uri="{147F2762-F138-4A5C-976F-8EAC2B608ADB}">
                  <a16:predDERef xmlns:a16="http://schemas.microsoft.com/office/drawing/2014/main" pred="{40C68BB2-9C2F-428F-805C-0A2EDC7A6F2E}"/>
                </a:ext>
              </a:extLst>
            </xdr:cNvPr>
            <xdr:cNvSpPr txBox="1"/>
          </xdr:nvSpPr>
          <xdr:spPr>
            <a:xfrm>
              <a:off x="878205" y="2106930"/>
              <a:ext cx="9857122" cy="175890"/>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AU" sz="1100" b="1" i="1">
                        <a:solidFill>
                          <a:schemeClr val="dk1"/>
                        </a:solidFill>
                        <a:effectLst/>
                        <a:latin typeface="Cambria Math" panose="02040503050406030204" pitchFamily="18" charset="0"/>
                        <a:ea typeface="+mn-ea"/>
                        <a:cs typeface="+mn-cs"/>
                      </a:rPr>
                      <m:t>𝑩𝒂𝒔𝒆</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𝑩𝒖𝒊𝒍𝒅𝒊𝒏𝒈</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𝑮𝒓𝒊𝒅</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𝑪𝒐𝒏𝒔𝒖𝒎𝒑𝒕𝒊𝒐𝒏</m:t>
                    </m:r>
                    <m:r>
                      <a:rPr lang="en-AU" sz="1100" b="0" i="1">
                        <a:solidFill>
                          <a:schemeClr val="dk1"/>
                        </a:solidFill>
                        <a:effectLst/>
                        <a:latin typeface="Cambria Math" panose="02040503050406030204" pitchFamily="18" charset="0"/>
                        <a:ea typeface="+mn-ea"/>
                        <a:cs typeface="+mn-cs"/>
                      </a:rPr>
                      <m:t> </m:t>
                    </m:r>
                    <m:r>
                      <a:rPr lang="en-AU" sz="1050" b="0">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𝐺𝑟𝑖𝑑</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100" b="0" i="1">
                        <a:solidFill>
                          <a:schemeClr val="dk1"/>
                        </a:solidFill>
                        <a:effectLst/>
                        <a:latin typeface="Cambria Math" panose="02040503050406030204" pitchFamily="18" charset="0"/>
                        <a:ea typeface="+mn-ea"/>
                        <a:cs typeface="+mn-cs"/>
                      </a:rPr>
                      <m:t>+</m:t>
                    </m:r>
                    <m:r>
                      <a:rPr lang="en-AU" sz="1100" b="0" i="1">
                        <a:solidFill>
                          <a:schemeClr val="dk1"/>
                        </a:solidFill>
                        <a:effectLst/>
                        <a:latin typeface="Cambria Math" panose="02040503050406030204" pitchFamily="18" charset="0"/>
                        <a:ea typeface="+mn-ea"/>
                        <a:cs typeface="+mn-cs"/>
                      </a:rPr>
                      <m:t>𝑆𝑜𝑙𝑎𝑟</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𝐵𝑎𝑠𝑒</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𝐵𝑢𝑖𝑙𝑑𝑖𝑛𝑔</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oMath>
                </m:oMathPara>
              </a14:m>
              <a:endParaRPr lang="en-AU" sz="1050" b="0"/>
            </a:p>
          </xdr:txBody>
        </xdr:sp>
      </mc:Choice>
      <mc:Fallback xmlns="">
        <xdr:sp macro="" textlink="">
          <xdr:nvSpPr>
            <xdr:cNvPr id="9" name="TextBox 8">
              <a:extLst>
                <a:ext uri="{FF2B5EF4-FFF2-40B4-BE49-F238E27FC236}">
                  <a16:creationId xmlns:a16="http://schemas.microsoft.com/office/drawing/2014/main" id="{40998DB4-BBBD-4C1D-B9CF-EA47CDFBBE7A}"/>
                </a:ext>
                <a:ext uri="{147F2762-F138-4A5C-976F-8EAC2B608ADB}">
                  <a16:predDERef xmlns:a16="http://schemas.microsoft.com/office/drawing/2014/main" pred="{40C68BB2-9C2F-428F-805C-0A2EDC7A6F2E}"/>
                </a:ext>
              </a:extLst>
            </xdr:cNvPr>
            <xdr:cNvSpPr txBox="1"/>
          </xdr:nvSpPr>
          <xdr:spPr>
            <a:xfrm>
              <a:off x="878205" y="2106930"/>
              <a:ext cx="9857122" cy="175890"/>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r>
                <a:rPr lang="en-AU" sz="1100" b="1" i="0">
                  <a:solidFill>
                    <a:schemeClr val="dk1"/>
                  </a:solidFill>
                  <a:effectLst/>
                  <a:latin typeface="+mn-lt"/>
                  <a:ea typeface="+mn-ea"/>
                  <a:cs typeface="+mn-cs"/>
                </a:rPr>
                <a:t>𝑩𝒂𝒔𝒆 𝑩𝒖𝒊𝒍𝒅𝒊𝒏𝒈 𝑮𝒓𝒊𝒅 𝑪𝒐𝒏𝒔𝒖𝒎𝒑𝒕𝒊𝒐𝒏</a:t>
              </a:r>
              <a:r>
                <a:rPr lang="en-AU" sz="1100" b="0" i="0">
                  <a:solidFill>
                    <a:schemeClr val="dk1"/>
                  </a:solidFill>
                  <a:effectLst/>
                  <a:latin typeface="Cambria Math" panose="02040503050406030204" pitchFamily="18" charset="0"/>
                  <a:ea typeface="+mn-ea"/>
                  <a:cs typeface="+mn-cs"/>
                </a:rPr>
                <a:t> </a:t>
              </a:r>
              <a:r>
                <a:rPr lang="en-AU" sz="1050" b="0" i="0">
                  <a:solidFill>
                    <a:schemeClr val="tx1"/>
                  </a:solidFill>
                  <a:effectLst/>
                  <a:latin typeface="Cambria Math" panose="02040503050406030204" pitchFamily="18" charset="0"/>
                  <a:ea typeface="+mn-ea"/>
                  <a:cs typeface="+mn-cs"/>
                </a:rPr>
                <a:t>= </a:t>
              </a:r>
              <a:r>
                <a:rPr lang="en-AU" sz="1100" b="0" i="0">
                  <a:solidFill>
                    <a:schemeClr val="dk1"/>
                  </a:solidFill>
                  <a:effectLst/>
                  <a:latin typeface="+mn-lt"/>
                  <a:ea typeface="+mn-ea"/>
                  <a:cs typeface="+mn-cs"/>
                </a:rPr>
                <a:t>𝐺𝑟𝑖𝑑 𝐼𝑛𝑝𝑢𝑡</a:t>
              </a:r>
              <a:r>
                <a:rPr lang="en-AU" sz="1100" b="0" i="0">
                  <a:solidFill>
                    <a:schemeClr val="dk1"/>
                  </a:solidFill>
                  <a:effectLst/>
                  <a:latin typeface="Cambria Math" panose="02040503050406030204" pitchFamily="18" charset="0"/>
                  <a:ea typeface="+mn-ea"/>
                  <a:cs typeface="+mn-cs"/>
                </a:rPr>
                <a:t>+</a:t>
              </a:r>
              <a:r>
                <a:rPr lang="en-AU" sz="1100" b="0" i="0">
                  <a:solidFill>
                    <a:schemeClr val="dk1"/>
                  </a:solidFill>
                  <a:effectLst/>
                  <a:latin typeface="+mn-lt"/>
                  <a:ea typeface="+mn-ea"/>
                  <a:cs typeface="+mn-cs"/>
                </a:rPr>
                <a:t>𝑆𝑜𝑙𝑎𝑟 𝐼𝑛𝑝𝑢𝑡</a:t>
              </a:r>
              <a:r>
                <a:rPr lang="en-AU" sz="1050" b="0" i="0">
                  <a:solidFill>
                    <a:schemeClr val="tx1"/>
                  </a:solidFill>
                  <a:effectLst/>
                  <a:latin typeface="Cambria Math" panose="02040503050406030204" pitchFamily="18" charset="0"/>
                  <a:ea typeface="+mn-ea"/>
                  <a:cs typeface="+mn-cs"/>
                </a:rPr>
                <a:t> −𝑇𝑒𝑛𝑎𝑛𝑡 𝐺𝑟𝑖𝑑 𝐶𝑜𝑛𝑠𝑢𝑚𝑝𝑡𝑖𝑜𝑛−𝑇𝑒𝑛𝑎𝑛𝑡 𝑆𝑜𝑙𝑎𝑟 𝐶𝑜𝑛𝑠𝑢𝑚𝑝𝑡𝑖𝑜𝑛−𝐵𝑎𝑠𝑒 𝐵𝑢𝑖𝑙𝑑𝑖𝑛𝑔 𝑆𝑜𝑙𝑎𝑟 𝐶𝑜𝑛𝑠𝑢𝑚𝑝𝑡𝑖𝑜𝑛</a:t>
              </a:r>
              <a:endParaRPr lang="en-AU" sz="1050" b="0"/>
            </a:p>
          </xdr:txBody>
        </xdr:sp>
      </mc:Fallback>
    </mc:AlternateContent>
    <xdr:clientData/>
  </xdr:twoCellAnchor>
  <xdr:twoCellAnchor editAs="oneCell">
    <xdr:from>
      <xdr:col>6</xdr:col>
      <xdr:colOff>19050</xdr:colOff>
      <xdr:row>17</xdr:row>
      <xdr:rowOff>57150</xdr:rowOff>
    </xdr:from>
    <xdr:to>
      <xdr:col>7</xdr:col>
      <xdr:colOff>1655445</xdr:colOff>
      <xdr:row>37</xdr:row>
      <xdr:rowOff>15240</xdr:rowOff>
    </xdr:to>
    <xdr:pic>
      <xdr:nvPicPr>
        <xdr:cNvPr id="7" name="Picture 6">
          <a:extLst>
            <a:ext uri="{FF2B5EF4-FFF2-40B4-BE49-F238E27FC236}">
              <a16:creationId xmlns:a16="http://schemas.microsoft.com/office/drawing/2014/main" id="{AA4301CC-8943-4F32-996C-2289FA907C1E}"/>
            </a:ext>
            <a:ext uri="{147F2762-F138-4A5C-976F-8EAC2B608ADB}">
              <a16:predDERef xmlns:a16="http://schemas.microsoft.com/office/drawing/2014/main" pred="{40998DB4-BBBD-4C1D-B9CF-EA47CDFBBE7A}"/>
            </a:ext>
          </a:extLst>
        </xdr:cNvPr>
        <xdr:cNvPicPr>
          <a:picLocks noChangeAspect="1"/>
        </xdr:cNvPicPr>
      </xdr:nvPicPr>
      <xdr:blipFill>
        <a:blip xmlns:r="http://schemas.openxmlformats.org/officeDocument/2006/relationships" r:embed="rId5"/>
        <a:stretch>
          <a:fillRect/>
        </a:stretch>
      </xdr:blipFill>
      <xdr:spPr>
        <a:xfrm>
          <a:off x="8515350" y="3933825"/>
          <a:ext cx="6067425" cy="3571875"/>
        </a:xfrm>
        <a:prstGeom prst="rect">
          <a:avLst/>
        </a:prstGeom>
        <a:ln>
          <a:solidFill>
            <a:sysClr val="windowText" lastClr="000000"/>
          </a:solidFill>
        </a:ln>
      </xdr:spPr>
    </xdr:pic>
    <xdr:clientData/>
  </xdr:twoCellAnchor>
  <xdr:twoCellAnchor editAs="oneCell">
    <xdr:from>
      <xdr:col>6</xdr:col>
      <xdr:colOff>9525</xdr:colOff>
      <xdr:row>38</xdr:row>
      <xdr:rowOff>38100</xdr:rowOff>
    </xdr:from>
    <xdr:to>
      <xdr:col>8</xdr:col>
      <xdr:colOff>0</xdr:colOff>
      <xdr:row>48</xdr:row>
      <xdr:rowOff>93345</xdr:rowOff>
    </xdr:to>
    <xdr:pic>
      <xdr:nvPicPr>
        <xdr:cNvPr id="11" name="Picture 10">
          <a:extLst>
            <a:ext uri="{FF2B5EF4-FFF2-40B4-BE49-F238E27FC236}">
              <a16:creationId xmlns:a16="http://schemas.microsoft.com/office/drawing/2014/main" id="{B0C46ACB-7D9B-4817-B502-49753F7A3E99}"/>
            </a:ext>
            <a:ext uri="{147F2762-F138-4A5C-976F-8EAC2B608ADB}">
              <a16:predDERef xmlns:a16="http://schemas.microsoft.com/office/drawing/2014/main" pred="{AA4301CC-8943-4F32-996C-2289FA907C1E}"/>
            </a:ext>
          </a:extLst>
        </xdr:cNvPr>
        <xdr:cNvPicPr>
          <a:picLocks noChangeAspect="1"/>
        </xdr:cNvPicPr>
      </xdr:nvPicPr>
      <xdr:blipFill>
        <a:blip xmlns:r="http://schemas.openxmlformats.org/officeDocument/2006/relationships" r:embed="rId6"/>
        <a:stretch>
          <a:fillRect/>
        </a:stretch>
      </xdr:blipFill>
      <xdr:spPr>
        <a:xfrm>
          <a:off x="8505825" y="7715250"/>
          <a:ext cx="6096000" cy="1876425"/>
        </a:xfrm>
        <a:prstGeom prst="rect">
          <a:avLst/>
        </a:prstGeom>
      </xdr:spPr>
    </xdr:pic>
    <xdr:clientData/>
  </xdr:twoCellAnchor>
  <xdr:twoCellAnchor editAs="oneCell">
    <xdr:from>
      <xdr:col>1</xdr:col>
      <xdr:colOff>9525</xdr:colOff>
      <xdr:row>39</xdr:row>
      <xdr:rowOff>38100</xdr:rowOff>
    </xdr:from>
    <xdr:to>
      <xdr:col>2</xdr:col>
      <xdr:colOff>1335405</xdr:colOff>
      <xdr:row>48</xdr:row>
      <xdr:rowOff>129540</xdr:rowOff>
    </xdr:to>
    <xdr:pic>
      <xdr:nvPicPr>
        <xdr:cNvPr id="10" name="Picture 1">
          <a:extLst>
            <a:ext uri="{FF2B5EF4-FFF2-40B4-BE49-F238E27FC236}">
              <a16:creationId xmlns:a16="http://schemas.microsoft.com/office/drawing/2014/main" id="{6BE0EDA9-92AE-BE88-B15C-60C621CA190B}"/>
            </a:ext>
            <a:ext uri="{147F2762-F138-4A5C-976F-8EAC2B608ADB}">
              <a16:predDERef xmlns:a16="http://schemas.microsoft.com/office/drawing/2014/main" pred="{D2A28606-B27E-49C4-B97B-3D3E4365E796}"/>
            </a:ext>
          </a:extLst>
        </xdr:cNvPr>
        <xdr:cNvPicPr>
          <a:picLocks noChangeAspect="1"/>
        </xdr:cNvPicPr>
      </xdr:nvPicPr>
      <xdr:blipFill>
        <a:blip xmlns:r="http://schemas.openxmlformats.org/officeDocument/2006/relationships" r:embed="rId7"/>
        <a:stretch>
          <a:fillRect/>
        </a:stretch>
      </xdr:blipFill>
      <xdr:spPr>
        <a:xfrm>
          <a:off x="619125" y="7896225"/>
          <a:ext cx="5876925" cy="1714500"/>
        </a:xfrm>
        <a:prstGeom prst="rect">
          <a:avLst/>
        </a:prstGeom>
      </xdr:spPr>
    </xdr:pic>
    <xdr:clientData/>
  </xdr:twoCellAnchor>
  <xdr:twoCellAnchor editAs="oneCell">
    <xdr:from>
      <xdr:col>10</xdr:col>
      <xdr:colOff>28575</xdr:colOff>
      <xdr:row>38</xdr:row>
      <xdr:rowOff>142875</xdr:rowOff>
    </xdr:from>
    <xdr:to>
      <xdr:col>11</xdr:col>
      <xdr:colOff>1466850</xdr:colOff>
      <xdr:row>50</xdr:row>
      <xdr:rowOff>20955</xdr:rowOff>
    </xdr:to>
    <xdr:pic>
      <xdr:nvPicPr>
        <xdr:cNvPr id="18" name="Picture 4">
          <a:extLst>
            <a:ext uri="{FF2B5EF4-FFF2-40B4-BE49-F238E27FC236}">
              <a16:creationId xmlns:a16="http://schemas.microsoft.com/office/drawing/2014/main" id="{75F92071-991C-32E2-4BDC-0811BE767CB8}"/>
            </a:ext>
            <a:ext uri="{147F2762-F138-4A5C-976F-8EAC2B608ADB}">
              <a16:predDERef xmlns:a16="http://schemas.microsoft.com/office/drawing/2014/main" pred="{6BE0EDA9-92AE-BE88-B15C-60C621CA190B}"/>
            </a:ext>
          </a:extLst>
        </xdr:cNvPr>
        <xdr:cNvPicPr>
          <a:picLocks noChangeAspect="1"/>
        </xdr:cNvPicPr>
      </xdr:nvPicPr>
      <xdr:blipFill>
        <a:blip xmlns:r="http://schemas.openxmlformats.org/officeDocument/2006/relationships" r:embed="rId8"/>
        <a:stretch>
          <a:fillRect/>
        </a:stretch>
      </xdr:blipFill>
      <xdr:spPr>
        <a:xfrm>
          <a:off x="16697325" y="7820025"/>
          <a:ext cx="5991225" cy="205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1069943</xdr:colOff>
      <xdr:row>10</xdr:row>
      <xdr:rowOff>144621</xdr:rowOff>
    </xdr:from>
    <xdr:ext cx="10137519" cy="1722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915B105B-AFA7-4DE5-887F-845E04FDE4CD}"/>
                </a:ext>
              </a:extLst>
            </xdr:cNvPr>
            <xdr:cNvSpPr txBox="1"/>
          </xdr:nvSpPr>
          <xdr:spPr>
            <a:xfrm>
              <a:off x="1679543" y="2687796"/>
              <a:ext cx="10137519" cy="17222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AU" sz="1100" b="0" i="1">
                        <a:solidFill>
                          <a:schemeClr val="tx1"/>
                        </a:solidFill>
                        <a:effectLst/>
                        <a:latin typeface="Cambria Math" panose="02040503050406030204" pitchFamily="18" charset="0"/>
                        <a:ea typeface="+mn-ea"/>
                        <a:cs typeface="+mn-cs"/>
                      </a:rPr>
                      <m:t>𝐺𝑟𝑖𝑑</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𝐼𝑛𝑝𝑢𝑡</m:t>
                    </m:r>
                    <m:r>
                      <a:rPr lang="en-AU" sz="1100" b="0" i="1">
                        <a:solidFill>
                          <a:schemeClr val="tx1"/>
                        </a:solidFill>
                        <a:effectLst/>
                        <a:latin typeface="Cambria Math" panose="02040503050406030204" pitchFamily="18" charset="0"/>
                        <a:ea typeface="+mn-ea"/>
                        <a:cs typeface="+mn-cs"/>
                      </a:rPr>
                      <m:t>+</m:t>
                    </m:r>
                    <m:r>
                      <a:rPr lang="en-AU" sz="1100" b="0" i="1">
                        <a:solidFill>
                          <a:schemeClr val="tx1"/>
                        </a:solidFill>
                        <a:effectLst/>
                        <a:latin typeface="Cambria Math" panose="02040503050406030204" pitchFamily="18" charset="0"/>
                        <a:ea typeface="+mn-ea"/>
                        <a:cs typeface="+mn-cs"/>
                      </a:rPr>
                      <m:t>𝑆𝑜𝑙𝑎𝑟</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𝐼𝑛𝑝𝑢𝑡</m:t>
                    </m:r>
                    <m:r>
                      <a:rPr lang="en-AU" sz="1100" b="0">
                        <a:solidFill>
                          <a:schemeClr val="tx1"/>
                        </a:solidFill>
                        <a:effectLst/>
                        <a:latin typeface="Cambria Math" panose="02040503050406030204" pitchFamily="18" charset="0"/>
                        <a:ea typeface="+mn-ea"/>
                        <a:cs typeface="+mn-cs"/>
                      </a:rPr>
                      <m:t>=</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𝑇𝑒𝑛𝑎𝑛𝑡</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𝐺𝑟𝑖𝑑</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𝐶𝑜𝑛𝑠𝑢𝑚𝑝𝑡𝑖𝑜𝑛</m:t>
                    </m:r>
                    <m:r>
                      <a:rPr lang="en-AU" sz="1100" b="0" i="1">
                        <a:solidFill>
                          <a:schemeClr val="tx1"/>
                        </a:solidFill>
                        <a:effectLst/>
                        <a:latin typeface="Cambria Math" panose="02040503050406030204" pitchFamily="18" charset="0"/>
                        <a:ea typeface="+mn-ea"/>
                        <a:cs typeface="+mn-cs"/>
                      </a:rPr>
                      <m:t>+</m:t>
                    </m:r>
                    <m:r>
                      <a:rPr lang="en-AU" sz="1100" b="0" i="1">
                        <a:solidFill>
                          <a:schemeClr val="tx1"/>
                        </a:solidFill>
                        <a:effectLst/>
                        <a:latin typeface="Cambria Math" panose="02040503050406030204" pitchFamily="18" charset="0"/>
                        <a:ea typeface="+mn-ea"/>
                        <a:cs typeface="+mn-cs"/>
                      </a:rPr>
                      <m:t>𝑇𝑒𝑛𝑎𝑛𝑡</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𝑆𝑜𝑙𝑎𝑟</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𝐶𝑜𝑛𝑠𝑢𝑚𝑝𝑡𝑖𝑜𝑛</m:t>
                    </m:r>
                    <m:r>
                      <a:rPr lang="en-AU" sz="1100" b="0" i="1">
                        <a:solidFill>
                          <a:schemeClr val="tx1"/>
                        </a:solidFill>
                        <a:effectLst/>
                        <a:latin typeface="Cambria Math" panose="02040503050406030204" pitchFamily="18" charset="0"/>
                        <a:ea typeface="+mn-ea"/>
                        <a:cs typeface="+mn-cs"/>
                      </a:rPr>
                      <m:t>+</m:t>
                    </m:r>
                    <m:r>
                      <a:rPr lang="en-AU" sz="1100" b="1" i="1">
                        <a:solidFill>
                          <a:schemeClr val="tx1"/>
                        </a:solidFill>
                        <a:effectLst/>
                        <a:latin typeface="Cambria Math" panose="02040503050406030204" pitchFamily="18" charset="0"/>
                        <a:ea typeface="+mn-ea"/>
                        <a:cs typeface="+mn-cs"/>
                      </a:rPr>
                      <m:t>𝑩𝒂𝒔𝒆</m:t>
                    </m:r>
                    <m:r>
                      <a:rPr lang="en-AU" sz="1100" b="1" i="1">
                        <a:solidFill>
                          <a:schemeClr val="tx1"/>
                        </a:solidFill>
                        <a:effectLst/>
                        <a:latin typeface="Cambria Math" panose="02040503050406030204" pitchFamily="18" charset="0"/>
                        <a:ea typeface="+mn-ea"/>
                        <a:cs typeface="+mn-cs"/>
                      </a:rPr>
                      <m:t> </m:t>
                    </m:r>
                    <m:r>
                      <a:rPr lang="en-AU" sz="1100" b="1" i="1">
                        <a:solidFill>
                          <a:schemeClr val="tx1"/>
                        </a:solidFill>
                        <a:effectLst/>
                        <a:latin typeface="Cambria Math" panose="02040503050406030204" pitchFamily="18" charset="0"/>
                        <a:ea typeface="+mn-ea"/>
                        <a:cs typeface="+mn-cs"/>
                      </a:rPr>
                      <m:t>𝑩𝒖𝒊𝒍𝒅𝒊𝒏𝒈</m:t>
                    </m:r>
                    <m:r>
                      <a:rPr lang="en-AU" sz="1100" b="1" i="1">
                        <a:solidFill>
                          <a:schemeClr val="tx1"/>
                        </a:solidFill>
                        <a:effectLst/>
                        <a:latin typeface="Cambria Math" panose="02040503050406030204" pitchFamily="18" charset="0"/>
                        <a:ea typeface="+mn-ea"/>
                        <a:cs typeface="+mn-cs"/>
                      </a:rPr>
                      <m:t> </m:t>
                    </m:r>
                    <m:r>
                      <a:rPr lang="en-AU" sz="1100" b="1" i="1">
                        <a:solidFill>
                          <a:schemeClr val="tx1"/>
                        </a:solidFill>
                        <a:effectLst/>
                        <a:latin typeface="Cambria Math" panose="02040503050406030204" pitchFamily="18" charset="0"/>
                        <a:ea typeface="+mn-ea"/>
                        <a:cs typeface="+mn-cs"/>
                      </a:rPr>
                      <m:t>𝑮𝒓𝒊𝒅</m:t>
                    </m:r>
                    <m:r>
                      <a:rPr lang="en-AU" sz="1100" b="1" i="1">
                        <a:solidFill>
                          <a:schemeClr val="tx1"/>
                        </a:solidFill>
                        <a:effectLst/>
                        <a:latin typeface="Cambria Math" panose="02040503050406030204" pitchFamily="18" charset="0"/>
                        <a:ea typeface="+mn-ea"/>
                        <a:cs typeface="+mn-cs"/>
                      </a:rPr>
                      <m:t> </m:t>
                    </m:r>
                    <m:r>
                      <a:rPr lang="en-AU" sz="1100" b="1" i="1">
                        <a:solidFill>
                          <a:schemeClr val="tx1"/>
                        </a:solidFill>
                        <a:effectLst/>
                        <a:latin typeface="Cambria Math" panose="02040503050406030204" pitchFamily="18" charset="0"/>
                        <a:ea typeface="+mn-ea"/>
                        <a:cs typeface="+mn-cs"/>
                      </a:rPr>
                      <m:t>𝑪𝒐𝒏𝒔𝒖𝒎𝒑𝒕𝒊𝒐𝒏</m:t>
                    </m:r>
                    <m:r>
                      <a:rPr lang="en-AU" sz="1100" b="0" i="1">
                        <a:solidFill>
                          <a:schemeClr val="tx1"/>
                        </a:solidFill>
                        <a:effectLst/>
                        <a:latin typeface="Cambria Math" panose="02040503050406030204" pitchFamily="18" charset="0"/>
                        <a:ea typeface="+mn-ea"/>
                        <a:cs typeface="+mn-cs"/>
                      </a:rPr>
                      <m:t>+</m:t>
                    </m:r>
                    <m:r>
                      <a:rPr lang="en-AU" sz="1100" b="0" i="1">
                        <a:solidFill>
                          <a:schemeClr val="tx1"/>
                        </a:solidFill>
                        <a:effectLst/>
                        <a:latin typeface="Cambria Math" panose="02040503050406030204" pitchFamily="18" charset="0"/>
                        <a:ea typeface="+mn-ea"/>
                        <a:cs typeface="+mn-cs"/>
                      </a:rPr>
                      <m:t>𝐵𝑎𝑠𝑒</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𝐵𝑢𝑖𝑙𝑑𝑖𝑛𝑔</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𝑆𝑜𝑙𝑎𝑟</m:t>
                    </m:r>
                    <m:r>
                      <a:rPr lang="en-AU" sz="1100" b="0" i="1">
                        <a:solidFill>
                          <a:schemeClr val="tx1"/>
                        </a:solidFill>
                        <a:effectLst/>
                        <a:latin typeface="Cambria Math" panose="02040503050406030204" pitchFamily="18" charset="0"/>
                        <a:ea typeface="+mn-ea"/>
                        <a:cs typeface="+mn-cs"/>
                      </a:rPr>
                      <m:t> </m:t>
                    </m:r>
                    <m:r>
                      <a:rPr lang="en-AU" sz="1100" b="0" i="1">
                        <a:solidFill>
                          <a:schemeClr val="tx1"/>
                        </a:solidFill>
                        <a:effectLst/>
                        <a:latin typeface="Cambria Math" panose="02040503050406030204" pitchFamily="18" charset="0"/>
                        <a:ea typeface="+mn-ea"/>
                        <a:cs typeface="+mn-cs"/>
                      </a:rPr>
                      <m:t>𝐶𝑜𝑛𝑠𝑢𝑚𝑝𝑡𝑖𝑜𝑛</m:t>
                    </m:r>
                  </m:oMath>
                </m:oMathPara>
              </a14:m>
              <a:endParaRPr lang="en-AU" sz="1100" b="0"/>
            </a:p>
          </xdr:txBody>
        </xdr:sp>
      </mc:Choice>
      <mc:Fallback xmlns="">
        <xdr:sp macro="" textlink="">
          <xdr:nvSpPr>
            <xdr:cNvPr id="5" name="TextBox 4">
              <a:extLst>
                <a:ext uri="{FF2B5EF4-FFF2-40B4-BE49-F238E27FC236}">
                  <a16:creationId xmlns:a16="http://schemas.microsoft.com/office/drawing/2014/main" id="{915B105B-AFA7-4DE5-887F-845E04FDE4CD}"/>
                </a:ext>
              </a:extLst>
            </xdr:cNvPr>
            <xdr:cNvSpPr txBox="1"/>
          </xdr:nvSpPr>
          <xdr:spPr>
            <a:xfrm>
              <a:off x="1679543" y="2687796"/>
              <a:ext cx="10137519" cy="17222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spAutoFit/>
            </a:bodyPr>
            <a:lstStyle/>
            <a:p>
              <a:pPr/>
              <a:r>
                <a:rPr lang="en-AU" sz="1100" b="0" i="0">
                  <a:solidFill>
                    <a:schemeClr val="tx1"/>
                  </a:solidFill>
                  <a:effectLst/>
                  <a:latin typeface="Cambria Math" panose="02040503050406030204" pitchFamily="18" charset="0"/>
                  <a:ea typeface="+mn-ea"/>
                  <a:cs typeface="+mn-cs"/>
                </a:rPr>
                <a:t>𝐺𝑟𝑖𝑑 𝐼𝑛𝑝𝑢𝑡+𝑆𝑜𝑙𝑎𝑟 𝐼𝑛𝑝𝑢𝑡=  𝑇𝑒𝑛𝑎𝑛𝑡 𝐺𝑟𝑖𝑑 𝐶𝑜𝑛𝑠𝑢𝑚𝑝𝑡𝑖𝑜𝑛+𝑇𝑒𝑛𝑎𝑛𝑡 𝑆𝑜𝑙𝑎𝑟 𝐶𝑜𝑛𝑠𝑢𝑚𝑝𝑡𝑖𝑜𝑛+</a:t>
              </a:r>
              <a:r>
                <a:rPr lang="en-AU" sz="1100" b="1" i="0">
                  <a:solidFill>
                    <a:schemeClr val="tx1"/>
                  </a:solidFill>
                  <a:effectLst/>
                  <a:latin typeface="Cambria Math" panose="02040503050406030204" pitchFamily="18" charset="0"/>
                  <a:ea typeface="+mn-ea"/>
                  <a:cs typeface="+mn-cs"/>
                </a:rPr>
                <a:t>𝑩𝒂𝒔𝒆 𝑩𝒖𝒊𝒍𝒅𝒊𝒏𝒈 𝑮𝒓𝒊𝒅 𝑪𝒐𝒏𝒔𝒖𝒎𝒑𝒕𝒊𝒐𝒏</a:t>
              </a:r>
              <a:r>
                <a:rPr lang="en-AU" sz="1100" b="0" i="0">
                  <a:solidFill>
                    <a:schemeClr val="tx1"/>
                  </a:solidFill>
                  <a:effectLst/>
                  <a:latin typeface="Cambria Math" panose="02040503050406030204" pitchFamily="18" charset="0"/>
                  <a:ea typeface="+mn-ea"/>
                  <a:cs typeface="+mn-cs"/>
                </a:rPr>
                <a:t>+𝐵𝑎𝑠𝑒 𝐵𝑢𝑖𝑙𝑑𝑖𝑛𝑔 𝑆𝑜𝑙𝑎𝑟 𝐶𝑜𝑛𝑠𝑢𝑚𝑝𝑡𝑖𝑜𝑛</a:t>
              </a:r>
              <a:endParaRPr lang="en-AU" sz="1100" b="0"/>
            </a:p>
          </xdr:txBody>
        </xdr:sp>
      </mc:Fallback>
    </mc:AlternateContent>
    <xdr:clientData/>
  </xdr:oneCellAnchor>
  <xdr:twoCellAnchor>
    <xdr:from>
      <xdr:col>6</xdr:col>
      <xdr:colOff>697231</xdr:colOff>
      <xdr:row>75</xdr:row>
      <xdr:rowOff>43815</xdr:rowOff>
    </xdr:from>
    <xdr:to>
      <xdr:col>9</xdr:col>
      <xdr:colOff>575752</xdr:colOff>
      <xdr:row>126</xdr:row>
      <xdr:rowOff>167640</xdr:rowOff>
    </xdr:to>
    <xdr:grpSp>
      <xdr:nvGrpSpPr>
        <xdr:cNvPr id="2" name="Group 1">
          <a:extLst>
            <a:ext uri="{FF2B5EF4-FFF2-40B4-BE49-F238E27FC236}">
              <a16:creationId xmlns:a16="http://schemas.microsoft.com/office/drawing/2014/main" id="{EBC58191-3093-4746-967C-137FDC36D0C5}"/>
            </a:ext>
          </a:extLst>
        </xdr:cNvPr>
        <xdr:cNvGrpSpPr/>
      </xdr:nvGrpSpPr>
      <xdr:grpSpPr>
        <a:xfrm>
          <a:off x="8660131" y="15179040"/>
          <a:ext cx="6793671" cy="9353550"/>
          <a:chOff x="514351" y="11774805"/>
          <a:chExt cx="7039416" cy="9351645"/>
        </a:xfrm>
      </xdr:grpSpPr>
      <xdr:pic>
        <xdr:nvPicPr>
          <xdr:cNvPr id="6" name="Picture 5">
            <a:extLst>
              <a:ext uri="{FF2B5EF4-FFF2-40B4-BE49-F238E27FC236}">
                <a16:creationId xmlns:a16="http://schemas.microsoft.com/office/drawing/2014/main" id="{68F66498-1B3F-4F0F-AAAB-0B4573CB8A15}"/>
              </a:ext>
            </a:extLst>
          </xdr:cNvPr>
          <xdr:cNvPicPr>
            <a:picLocks noChangeAspect="1"/>
          </xdr:cNvPicPr>
        </xdr:nvPicPr>
        <xdr:blipFill rotWithShape="1">
          <a:blip xmlns:r="http://schemas.openxmlformats.org/officeDocument/2006/relationships" r:embed="rId1"/>
          <a:srcRect r="4119"/>
          <a:stretch/>
        </xdr:blipFill>
        <xdr:spPr>
          <a:xfrm>
            <a:off x="514351" y="11774805"/>
            <a:ext cx="6943724" cy="3465938"/>
          </a:xfrm>
          <a:prstGeom prst="rect">
            <a:avLst/>
          </a:prstGeom>
        </xdr:spPr>
      </xdr:pic>
      <xdr:pic>
        <xdr:nvPicPr>
          <xdr:cNvPr id="7" name="Picture 6">
            <a:extLst>
              <a:ext uri="{FF2B5EF4-FFF2-40B4-BE49-F238E27FC236}">
                <a16:creationId xmlns:a16="http://schemas.microsoft.com/office/drawing/2014/main" id="{3387B997-9A04-466C-B704-45FDE69D0DDD}"/>
              </a:ext>
            </a:extLst>
          </xdr:cNvPr>
          <xdr:cNvPicPr>
            <a:picLocks noChangeAspect="1"/>
          </xdr:cNvPicPr>
        </xdr:nvPicPr>
        <xdr:blipFill>
          <a:blip xmlns:r="http://schemas.openxmlformats.org/officeDocument/2006/relationships" r:embed="rId2"/>
          <a:stretch>
            <a:fillRect/>
          </a:stretch>
        </xdr:blipFill>
        <xdr:spPr>
          <a:xfrm>
            <a:off x="520160" y="15213279"/>
            <a:ext cx="7033607" cy="5913171"/>
          </a:xfrm>
          <a:prstGeom prst="rect">
            <a:avLst/>
          </a:prstGeom>
        </xdr:spPr>
      </xdr:pic>
    </xdr:grpSp>
    <xdr:clientData/>
  </xdr:twoCellAnchor>
  <xdr:twoCellAnchor editAs="oneCell">
    <xdr:from>
      <xdr:col>0</xdr:col>
      <xdr:colOff>554357</xdr:colOff>
      <xdr:row>16</xdr:row>
      <xdr:rowOff>123825</xdr:rowOff>
    </xdr:from>
    <xdr:to>
      <xdr:col>3</xdr:col>
      <xdr:colOff>588645</xdr:colOff>
      <xdr:row>34</xdr:row>
      <xdr:rowOff>136636</xdr:rowOff>
    </xdr:to>
    <xdr:pic>
      <xdr:nvPicPr>
        <xdr:cNvPr id="9" name="Picture 8">
          <a:extLst>
            <a:ext uri="{FF2B5EF4-FFF2-40B4-BE49-F238E27FC236}">
              <a16:creationId xmlns:a16="http://schemas.microsoft.com/office/drawing/2014/main" id="{B599BBD2-768F-4819-822F-62D29299B40A}"/>
            </a:ext>
          </a:extLst>
        </xdr:cNvPr>
        <xdr:cNvPicPr>
          <a:picLocks noChangeAspect="1"/>
        </xdr:cNvPicPr>
      </xdr:nvPicPr>
      <xdr:blipFill>
        <a:blip xmlns:r="http://schemas.openxmlformats.org/officeDocument/2006/relationships" r:embed="rId3"/>
        <a:stretch>
          <a:fillRect/>
        </a:stretch>
      </xdr:blipFill>
      <xdr:spPr>
        <a:xfrm>
          <a:off x="554357" y="3143250"/>
          <a:ext cx="6513193" cy="3270361"/>
        </a:xfrm>
        <a:prstGeom prst="rect">
          <a:avLst/>
        </a:prstGeom>
        <a:ln>
          <a:solidFill>
            <a:sysClr val="windowText" lastClr="000000"/>
          </a:solidFill>
        </a:ln>
      </xdr:spPr>
    </xdr:pic>
    <xdr:clientData/>
  </xdr:twoCellAnchor>
  <xdr:twoCellAnchor>
    <xdr:from>
      <xdr:col>0</xdr:col>
      <xdr:colOff>541021</xdr:colOff>
      <xdr:row>94</xdr:row>
      <xdr:rowOff>57445</xdr:rowOff>
    </xdr:from>
    <xdr:to>
      <xdr:col>4</xdr:col>
      <xdr:colOff>167640</xdr:colOff>
      <xdr:row>126</xdr:row>
      <xdr:rowOff>106679</xdr:rowOff>
    </xdr:to>
    <xdr:pic>
      <xdr:nvPicPr>
        <xdr:cNvPr id="11" name="Picture 10">
          <a:extLst>
            <a:ext uri="{FF2B5EF4-FFF2-40B4-BE49-F238E27FC236}">
              <a16:creationId xmlns:a16="http://schemas.microsoft.com/office/drawing/2014/main" id="{7A4CFBF6-013B-48F4-AB76-0623D3E54315}"/>
            </a:ext>
          </a:extLst>
        </xdr:cNvPr>
        <xdr:cNvPicPr>
          <a:picLocks noChangeAspect="1"/>
        </xdr:cNvPicPr>
      </xdr:nvPicPr>
      <xdr:blipFill>
        <a:blip xmlns:r="http://schemas.openxmlformats.org/officeDocument/2006/relationships" r:embed="rId4"/>
        <a:stretch>
          <a:fillRect/>
        </a:stretch>
      </xdr:blipFill>
      <xdr:spPr>
        <a:xfrm>
          <a:off x="541021" y="15926095"/>
          <a:ext cx="6703694" cy="5840434"/>
        </a:xfrm>
        <a:prstGeom prst="rect">
          <a:avLst/>
        </a:prstGeom>
      </xdr:spPr>
    </xdr:pic>
    <xdr:clientData/>
  </xdr:twoCellAnchor>
  <xdr:twoCellAnchor>
    <xdr:from>
      <xdr:col>0</xdr:col>
      <xdr:colOff>542926</xdr:colOff>
      <xdr:row>75</xdr:row>
      <xdr:rowOff>102870</xdr:rowOff>
    </xdr:from>
    <xdr:to>
      <xdr:col>4</xdr:col>
      <xdr:colOff>160020</xdr:colOff>
      <xdr:row>126</xdr:row>
      <xdr:rowOff>66674</xdr:rowOff>
    </xdr:to>
    <xdr:grpSp>
      <xdr:nvGrpSpPr>
        <xdr:cNvPr id="15" name="Group 14">
          <a:extLst>
            <a:ext uri="{FF2B5EF4-FFF2-40B4-BE49-F238E27FC236}">
              <a16:creationId xmlns:a16="http://schemas.microsoft.com/office/drawing/2014/main" id="{08440763-BC0E-42BC-9772-A5E40D1D136B}"/>
            </a:ext>
          </a:extLst>
        </xdr:cNvPr>
        <xdr:cNvGrpSpPr/>
      </xdr:nvGrpSpPr>
      <xdr:grpSpPr>
        <a:xfrm>
          <a:off x="542926" y="15238095"/>
          <a:ext cx="6532244" cy="9193529"/>
          <a:chOff x="548641" y="12521565"/>
          <a:chExt cx="6707504" cy="9187814"/>
        </a:xfrm>
      </xdr:grpSpPr>
      <xdr:pic>
        <xdr:nvPicPr>
          <xdr:cNvPr id="13" name="Picture 12">
            <a:extLst>
              <a:ext uri="{FF2B5EF4-FFF2-40B4-BE49-F238E27FC236}">
                <a16:creationId xmlns:a16="http://schemas.microsoft.com/office/drawing/2014/main" id="{256DAAF8-D327-44A7-A996-9DF1C4220368}"/>
              </a:ext>
            </a:extLst>
          </xdr:cNvPr>
          <xdr:cNvPicPr>
            <a:picLocks noChangeAspect="1"/>
          </xdr:cNvPicPr>
        </xdr:nvPicPr>
        <xdr:blipFill rotWithShape="1">
          <a:blip xmlns:r="http://schemas.openxmlformats.org/officeDocument/2006/relationships" r:embed="rId5"/>
          <a:srcRect l="653" r="1993"/>
          <a:stretch/>
        </xdr:blipFill>
        <xdr:spPr>
          <a:xfrm>
            <a:off x="580822" y="12521565"/>
            <a:ext cx="6667613" cy="3350133"/>
          </a:xfrm>
          <a:prstGeom prst="rect">
            <a:avLst/>
          </a:prstGeom>
        </xdr:spPr>
      </xdr:pic>
      <xdr:pic>
        <xdr:nvPicPr>
          <xdr:cNvPr id="14" name="Picture 13">
            <a:extLst>
              <a:ext uri="{FF2B5EF4-FFF2-40B4-BE49-F238E27FC236}">
                <a16:creationId xmlns:a16="http://schemas.microsoft.com/office/drawing/2014/main" id="{BB105CEA-C0F2-4B57-A084-47DF08546C53}"/>
              </a:ext>
            </a:extLst>
          </xdr:cNvPr>
          <xdr:cNvPicPr>
            <a:picLocks noChangeAspect="1"/>
          </xdr:cNvPicPr>
        </xdr:nvPicPr>
        <xdr:blipFill>
          <a:blip xmlns:r="http://schemas.openxmlformats.org/officeDocument/2006/relationships" r:embed="rId4"/>
          <a:stretch>
            <a:fillRect/>
          </a:stretch>
        </xdr:blipFill>
        <xdr:spPr>
          <a:xfrm>
            <a:off x="548641" y="15861325"/>
            <a:ext cx="6707504" cy="5848054"/>
          </a:xfrm>
          <a:prstGeom prst="rect">
            <a:avLst/>
          </a:prstGeom>
        </xdr:spPr>
      </xdr:pic>
    </xdr:grpSp>
    <xdr:clientData/>
  </xdr:twoCellAnchor>
  <xdr:twoCellAnchor>
    <xdr:from>
      <xdr:col>1</xdr:col>
      <xdr:colOff>62866</xdr:colOff>
      <xdr:row>102</xdr:row>
      <xdr:rowOff>55245</xdr:rowOff>
    </xdr:from>
    <xdr:to>
      <xdr:col>3</xdr:col>
      <xdr:colOff>506731</xdr:colOff>
      <xdr:row>103</xdr:row>
      <xdr:rowOff>140970</xdr:rowOff>
    </xdr:to>
    <xdr:sp macro="" textlink="">
      <xdr:nvSpPr>
        <xdr:cNvPr id="20" name="Rectangle: Rounded Corners 19">
          <a:extLst>
            <a:ext uri="{FF2B5EF4-FFF2-40B4-BE49-F238E27FC236}">
              <a16:creationId xmlns:a16="http://schemas.microsoft.com/office/drawing/2014/main" id="{49AF1680-D795-4016-A487-3ED9DBA4631A}"/>
            </a:ext>
          </a:extLst>
        </xdr:cNvPr>
        <xdr:cNvSpPr/>
      </xdr:nvSpPr>
      <xdr:spPr>
        <a:xfrm>
          <a:off x="672466" y="19905345"/>
          <a:ext cx="6301740"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104775</xdr:colOff>
      <xdr:row>104</xdr:row>
      <xdr:rowOff>171449</xdr:rowOff>
    </xdr:from>
    <xdr:to>
      <xdr:col>9</xdr:col>
      <xdr:colOff>245745</xdr:colOff>
      <xdr:row>106</xdr:row>
      <xdr:rowOff>133350</xdr:rowOff>
    </xdr:to>
    <xdr:sp macro="" textlink="">
      <xdr:nvSpPr>
        <xdr:cNvPr id="22" name="Rectangle: Rounded Corners 21">
          <a:extLst>
            <a:ext uri="{FF2B5EF4-FFF2-40B4-BE49-F238E27FC236}">
              <a16:creationId xmlns:a16="http://schemas.microsoft.com/office/drawing/2014/main" id="{209AE57E-06B7-42F3-A4AD-0A4A8AB4589B}"/>
            </a:ext>
          </a:extLst>
        </xdr:cNvPr>
        <xdr:cNvSpPr/>
      </xdr:nvSpPr>
      <xdr:spPr>
        <a:xfrm>
          <a:off x="9172575" y="20202524"/>
          <a:ext cx="6541770" cy="3238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542925</xdr:colOff>
      <xdr:row>75</xdr:row>
      <xdr:rowOff>85725</xdr:rowOff>
    </xdr:from>
    <xdr:to>
      <xdr:col>14</xdr:col>
      <xdr:colOff>529590</xdr:colOff>
      <xdr:row>127</xdr:row>
      <xdr:rowOff>116207</xdr:rowOff>
    </xdr:to>
    <xdr:grpSp>
      <xdr:nvGrpSpPr>
        <xdr:cNvPr id="12" name="Group 11">
          <a:extLst>
            <a:ext uri="{FF2B5EF4-FFF2-40B4-BE49-F238E27FC236}">
              <a16:creationId xmlns:a16="http://schemas.microsoft.com/office/drawing/2014/main" id="{C4FDC2FF-78BA-4B9F-A1A1-5825627AF8B3}"/>
            </a:ext>
          </a:extLst>
        </xdr:cNvPr>
        <xdr:cNvGrpSpPr/>
      </xdr:nvGrpSpPr>
      <xdr:grpSpPr>
        <a:xfrm>
          <a:off x="16640175" y="15220950"/>
          <a:ext cx="7139940" cy="9441182"/>
          <a:chOff x="17743170" y="14437996"/>
          <a:chExt cx="8748573" cy="11075706"/>
        </a:xfrm>
      </xdr:grpSpPr>
      <xdr:pic>
        <xdr:nvPicPr>
          <xdr:cNvPr id="4" name="Picture 3">
            <a:extLst>
              <a:ext uri="{FF2B5EF4-FFF2-40B4-BE49-F238E27FC236}">
                <a16:creationId xmlns:a16="http://schemas.microsoft.com/office/drawing/2014/main" id="{5CA242FA-C524-4192-A348-23A2A26BB8B1}"/>
              </a:ext>
            </a:extLst>
          </xdr:cNvPr>
          <xdr:cNvPicPr>
            <a:picLocks noChangeAspect="1"/>
          </xdr:cNvPicPr>
        </xdr:nvPicPr>
        <xdr:blipFill rotWithShape="1">
          <a:blip xmlns:r="http://schemas.openxmlformats.org/officeDocument/2006/relationships" r:embed="rId6"/>
          <a:srcRect b="43024"/>
          <a:stretch/>
        </xdr:blipFill>
        <xdr:spPr>
          <a:xfrm>
            <a:off x="17752695" y="14437996"/>
            <a:ext cx="8739048" cy="3931920"/>
          </a:xfrm>
          <a:prstGeom prst="rect">
            <a:avLst/>
          </a:prstGeom>
        </xdr:spPr>
      </xdr:pic>
      <xdr:pic>
        <xdr:nvPicPr>
          <xdr:cNvPr id="8" name="Picture 7">
            <a:extLst>
              <a:ext uri="{FF2B5EF4-FFF2-40B4-BE49-F238E27FC236}">
                <a16:creationId xmlns:a16="http://schemas.microsoft.com/office/drawing/2014/main" id="{02CF9CAA-BE93-4032-93DE-4F098E155A76}"/>
              </a:ext>
            </a:extLst>
          </xdr:cNvPr>
          <xdr:cNvPicPr>
            <a:picLocks noChangeAspect="1"/>
          </xdr:cNvPicPr>
        </xdr:nvPicPr>
        <xdr:blipFill rotWithShape="1">
          <a:blip xmlns:r="http://schemas.openxmlformats.org/officeDocument/2006/relationships" r:embed="rId7"/>
          <a:srcRect l="869"/>
          <a:stretch/>
        </xdr:blipFill>
        <xdr:spPr>
          <a:xfrm>
            <a:off x="17743170" y="18475608"/>
            <a:ext cx="8691419" cy="7038094"/>
          </a:xfrm>
          <a:prstGeom prst="rect">
            <a:avLst/>
          </a:prstGeom>
        </xdr:spPr>
      </xdr:pic>
    </xdr:grpSp>
    <xdr:clientData/>
  </xdr:twoCellAnchor>
  <xdr:twoCellAnchor>
    <xdr:from>
      <xdr:col>1</xdr:col>
      <xdr:colOff>386715</xdr:colOff>
      <xdr:row>11</xdr:row>
      <xdr:rowOff>40005</xdr:rowOff>
    </xdr:from>
    <xdr:to>
      <xdr:col>7</xdr:col>
      <xdr:colOff>1779922</xdr:colOff>
      <xdr:row>11</xdr:row>
      <xdr:rowOff>208275</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85D7E497-A9E8-428F-9EF4-F0BE9E0040CD}"/>
                </a:ext>
                <a:ext uri="{147F2762-F138-4A5C-976F-8EAC2B608ADB}">
                  <a16:predDERef xmlns:a16="http://schemas.microsoft.com/office/drawing/2014/main" pred="{40C68BB2-9C2F-428F-805C-0A2EDC7A6F2E}"/>
                </a:ext>
              </a:extLst>
            </xdr:cNvPr>
            <xdr:cNvSpPr txBox="1"/>
          </xdr:nvSpPr>
          <xdr:spPr>
            <a:xfrm>
              <a:off x="996315" y="2316480"/>
              <a:ext cx="9860932" cy="168270"/>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AU" sz="1100" b="1" i="1">
                        <a:solidFill>
                          <a:schemeClr val="dk1"/>
                        </a:solidFill>
                        <a:effectLst/>
                        <a:latin typeface="Cambria Math" panose="02040503050406030204" pitchFamily="18" charset="0"/>
                        <a:ea typeface="+mn-ea"/>
                        <a:cs typeface="+mn-cs"/>
                      </a:rPr>
                      <m:t>𝑩𝒂𝒔𝒆</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𝑩𝒖𝒊𝒍𝒅𝒊𝒏𝒈</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𝑮𝒓𝒊𝒅</m:t>
                    </m:r>
                    <m:r>
                      <a:rPr lang="en-AU" sz="1100" b="1" i="1">
                        <a:solidFill>
                          <a:schemeClr val="dk1"/>
                        </a:solidFill>
                        <a:effectLst/>
                        <a:latin typeface="Cambria Math" panose="02040503050406030204" pitchFamily="18" charset="0"/>
                        <a:ea typeface="+mn-ea"/>
                        <a:cs typeface="+mn-cs"/>
                      </a:rPr>
                      <m:t> </m:t>
                    </m:r>
                    <m:r>
                      <a:rPr lang="en-AU" sz="1100" b="1" i="1">
                        <a:solidFill>
                          <a:schemeClr val="dk1"/>
                        </a:solidFill>
                        <a:effectLst/>
                        <a:latin typeface="Cambria Math" panose="02040503050406030204" pitchFamily="18" charset="0"/>
                        <a:ea typeface="+mn-ea"/>
                        <a:cs typeface="+mn-cs"/>
                      </a:rPr>
                      <m:t>𝑪𝒐𝒏𝒔𝒖𝒎𝒑𝒕𝒊𝒐𝒏</m:t>
                    </m:r>
                    <m:r>
                      <a:rPr lang="en-AU" sz="1100" b="0" i="1">
                        <a:solidFill>
                          <a:schemeClr val="dk1"/>
                        </a:solidFill>
                        <a:effectLst/>
                        <a:latin typeface="Cambria Math" panose="02040503050406030204" pitchFamily="18" charset="0"/>
                        <a:ea typeface="+mn-ea"/>
                        <a:cs typeface="+mn-cs"/>
                      </a:rPr>
                      <m:t> </m:t>
                    </m:r>
                    <m:r>
                      <a:rPr lang="en-AU" sz="1050" b="0">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𝐺𝑟𝑖𝑑</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100" b="0" i="1">
                        <a:solidFill>
                          <a:schemeClr val="dk1"/>
                        </a:solidFill>
                        <a:effectLst/>
                        <a:latin typeface="Cambria Math" panose="02040503050406030204" pitchFamily="18" charset="0"/>
                        <a:ea typeface="+mn-ea"/>
                        <a:cs typeface="+mn-cs"/>
                      </a:rPr>
                      <m:t>+</m:t>
                    </m:r>
                    <m:r>
                      <a:rPr lang="en-AU" sz="1100" b="0" i="1">
                        <a:solidFill>
                          <a:schemeClr val="dk1"/>
                        </a:solidFill>
                        <a:effectLst/>
                        <a:latin typeface="Cambria Math" panose="02040503050406030204" pitchFamily="18" charset="0"/>
                        <a:ea typeface="+mn-ea"/>
                        <a:cs typeface="+mn-cs"/>
                      </a:rPr>
                      <m:t>𝑆𝑜𝑙𝑎𝑟</m:t>
                    </m:r>
                    <m:r>
                      <a:rPr lang="en-AU" sz="1100" b="0" i="1">
                        <a:solidFill>
                          <a:schemeClr val="dk1"/>
                        </a:solidFill>
                        <a:effectLst/>
                        <a:latin typeface="Cambria Math" panose="02040503050406030204" pitchFamily="18" charset="0"/>
                        <a:ea typeface="+mn-ea"/>
                        <a:cs typeface="+mn-cs"/>
                      </a:rPr>
                      <m:t> </m:t>
                    </m:r>
                    <m:r>
                      <a:rPr lang="en-AU" sz="1100" b="0" i="1">
                        <a:solidFill>
                          <a:schemeClr val="dk1"/>
                        </a:solidFill>
                        <a:effectLst/>
                        <a:latin typeface="Cambria Math" panose="02040503050406030204" pitchFamily="18" charset="0"/>
                        <a:ea typeface="+mn-ea"/>
                        <a:cs typeface="+mn-cs"/>
                      </a:rPr>
                      <m:t>𝐼𝑛𝑝𝑢𝑡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𝐺𝑟𝑖𝑑</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𝑇𝑒𝑛𝑎𝑛𝑡</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r>
                      <a:rPr lang="en-AU" sz="1050" b="0" i="1">
                        <a:solidFill>
                          <a:schemeClr val="tx1"/>
                        </a:solidFill>
                        <a:effectLst/>
                        <a:latin typeface="Cambria Math" panose="02040503050406030204" pitchFamily="18" charset="0"/>
                        <a:ea typeface="+mn-ea"/>
                        <a:cs typeface="+mn-cs"/>
                      </a:rPr>
                      <m:t>−</m:t>
                    </m:r>
                    <m:r>
                      <a:rPr lang="en-AU" sz="1050" b="0" i="1">
                        <a:solidFill>
                          <a:schemeClr val="tx1"/>
                        </a:solidFill>
                        <a:effectLst/>
                        <a:latin typeface="Cambria Math" panose="02040503050406030204" pitchFamily="18" charset="0"/>
                        <a:ea typeface="+mn-ea"/>
                        <a:cs typeface="+mn-cs"/>
                      </a:rPr>
                      <m:t>𝐵𝑎𝑠𝑒</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𝐵𝑢𝑖𝑙𝑑𝑖𝑛𝑔</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𝑆𝑜𝑙𝑎𝑟</m:t>
                    </m:r>
                    <m:r>
                      <a:rPr lang="en-AU" sz="1050" b="0" i="1">
                        <a:solidFill>
                          <a:schemeClr val="tx1"/>
                        </a:solidFill>
                        <a:effectLst/>
                        <a:latin typeface="Cambria Math" panose="02040503050406030204" pitchFamily="18" charset="0"/>
                        <a:ea typeface="+mn-ea"/>
                        <a:cs typeface="+mn-cs"/>
                      </a:rPr>
                      <m:t> </m:t>
                    </m:r>
                    <m:r>
                      <a:rPr lang="en-AU" sz="1050" b="0" i="1">
                        <a:solidFill>
                          <a:schemeClr val="tx1"/>
                        </a:solidFill>
                        <a:effectLst/>
                        <a:latin typeface="Cambria Math" panose="02040503050406030204" pitchFamily="18" charset="0"/>
                        <a:ea typeface="+mn-ea"/>
                        <a:cs typeface="+mn-cs"/>
                      </a:rPr>
                      <m:t>𝐶𝑜𝑛𝑠𝑢𝑚𝑝𝑡𝑖𝑜𝑛</m:t>
                    </m:r>
                  </m:oMath>
                </m:oMathPara>
              </a14:m>
              <a:endParaRPr lang="en-AU" sz="1050" b="0"/>
            </a:p>
          </xdr:txBody>
        </xdr:sp>
      </mc:Choice>
      <mc:Fallback xmlns="">
        <xdr:sp macro="" textlink="">
          <xdr:nvSpPr>
            <xdr:cNvPr id="21" name="TextBox 20">
              <a:extLst>
                <a:ext uri="{FF2B5EF4-FFF2-40B4-BE49-F238E27FC236}">
                  <a16:creationId xmlns:a16="http://schemas.microsoft.com/office/drawing/2014/main" id="{85D7E497-A9E8-428F-9EF4-F0BE9E0040CD}"/>
                </a:ext>
                <a:ext uri="{147F2762-F138-4A5C-976F-8EAC2B608ADB}">
                  <a16:predDERef xmlns:a16="http://schemas.microsoft.com/office/drawing/2014/main" pred="{40C68BB2-9C2F-428F-805C-0A2EDC7A6F2E}"/>
                </a:ext>
              </a:extLst>
            </xdr:cNvPr>
            <xdr:cNvSpPr txBox="1"/>
          </xdr:nvSpPr>
          <xdr:spPr>
            <a:xfrm>
              <a:off x="996315" y="2316480"/>
              <a:ext cx="9860932" cy="168270"/>
            </a:xfrm>
            <a:prstGeom prst="rect">
              <a:avLst/>
            </a:prstGeom>
            <a:ln>
              <a:noFill/>
            </a:ln>
          </xdr:spPr>
          <xdr:style>
            <a:lnRef idx="2">
              <a:schemeClr val="dk1"/>
            </a:lnRef>
            <a:fillRef idx="1">
              <a:schemeClr val="lt1"/>
            </a:fillRef>
            <a:effectRef idx="0">
              <a:schemeClr val="dk1"/>
            </a:effectRef>
            <a:fontRef idx="minor">
              <a:schemeClr val="dk1"/>
            </a:fontRef>
          </xdr:style>
          <xdr:txBody>
            <a:bodyPr wrap="none" lIns="0" tIns="0" rIns="0" bIns="0" rtlCol="0" anchor="t">
              <a:sp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r>
                <a:rPr lang="en-AU" sz="1100" b="1" i="0">
                  <a:solidFill>
                    <a:schemeClr val="dk1"/>
                  </a:solidFill>
                  <a:effectLst/>
                  <a:latin typeface="+mn-lt"/>
                  <a:ea typeface="+mn-ea"/>
                  <a:cs typeface="+mn-cs"/>
                </a:rPr>
                <a:t>𝑩𝒂𝒔𝒆 𝑩𝒖𝒊𝒍𝒅𝒊𝒏𝒈 𝑮𝒓𝒊𝒅 𝑪𝒐𝒏𝒔𝒖𝒎𝒑𝒕𝒊𝒐𝒏</a:t>
              </a:r>
              <a:r>
                <a:rPr lang="en-AU" sz="1100" b="0" i="0">
                  <a:solidFill>
                    <a:schemeClr val="dk1"/>
                  </a:solidFill>
                  <a:effectLst/>
                  <a:latin typeface="Cambria Math" panose="02040503050406030204" pitchFamily="18" charset="0"/>
                  <a:ea typeface="+mn-ea"/>
                  <a:cs typeface="+mn-cs"/>
                </a:rPr>
                <a:t> </a:t>
              </a:r>
              <a:r>
                <a:rPr lang="en-AU" sz="1050" b="0" i="0">
                  <a:solidFill>
                    <a:schemeClr val="tx1"/>
                  </a:solidFill>
                  <a:effectLst/>
                  <a:latin typeface="Cambria Math" panose="02040503050406030204" pitchFamily="18" charset="0"/>
                  <a:ea typeface="+mn-ea"/>
                  <a:cs typeface="+mn-cs"/>
                </a:rPr>
                <a:t>= </a:t>
              </a:r>
              <a:r>
                <a:rPr lang="en-AU" sz="1100" b="0" i="0">
                  <a:solidFill>
                    <a:schemeClr val="dk1"/>
                  </a:solidFill>
                  <a:effectLst/>
                  <a:latin typeface="+mn-lt"/>
                  <a:ea typeface="+mn-ea"/>
                  <a:cs typeface="+mn-cs"/>
                </a:rPr>
                <a:t>𝐺𝑟𝑖𝑑 𝐼𝑛𝑝𝑢𝑡</a:t>
              </a:r>
              <a:r>
                <a:rPr lang="en-AU" sz="1100" b="0" i="0">
                  <a:solidFill>
                    <a:schemeClr val="dk1"/>
                  </a:solidFill>
                  <a:effectLst/>
                  <a:latin typeface="Cambria Math" panose="02040503050406030204" pitchFamily="18" charset="0"/>
                  <a:ea typeface="+mn-ea"/>
                  <a:cs typeface="+mn-cs"/>
                </a:rPr>
                <a:t>+</a:t>
              </a:r>
              <a:r>
                <a:rPr lang="en-AU" sz="1100" b="0" i="0">
                  <a:solidFill>
                    <a:schemeClr val="dk1"/>
                  </a:solidFill>
                  <a:effectLst/>
                  <a:latin typeface="+mn-lt"/>
                  <a:ea typeface="+mn-ea"/>
                  <a:cs typeface="+mn-cs"/>
                </a:rPr>
                <a:t>𝑆𝑜𝑙𝑎𝑟 𝐼𝑛𝑝𝑢𝑡</a:t>
              </a:r>
              <a:r>
                <a:rPr lang="en-AU" sz="1050" b="0" i="0">
                  <a:solidFill>
                    <a:schemeClr val="tx1"/>
                  </a:solidFill>
                  <a:effectLst/>
                  <a:latin typeface="Cambria Math" panose="02040503050406030204" pitchFamily="18" charset="0"/>
                  <a:ea typeface="+mn-ea"/>
                  <a:cs typeface="+mn-cs"/>
                </a:rPr>
                <a:t> −𝑇𝑒𝑛𝑎𝑛𝑡 𝐺𝑟𝑖𝑑 𝐶𝑜𝑛𝑠𝑢𝑚𝑝𝑡𝑖𝑜𝑛−𝑇𝑒𝑛𝑎𝑛𝑡 𝑆𝑜𝑙𝑎𝑟 𝐶𝑜𝑛𝑠𝑢𝑚𝑝𝑡𝑖𝑜𝑛−𝐵𝑎𝑠𝑒 𝐵𝑢𝑖𝑙𝑑𝑖𝑛𝑔 𝑆𝑜𝑙𝑎𝑟 𝐶𝑜𝑛𝑠𝑢𝑚𝑝𝑡𝑖𝑜𝑛</a:t>
              </a:r>
              <a:endParaRPr lang="en-AU" sz="1050" b="0"/>
            </a:p>
          </xdr:txBody>
        </xdr:sp>
      </mc:Fallback>
    </mc:AlternateContent>
    <xdr:clientData/>
  </xdr:twoCellAnchor>
  <xdr:twoCellAnchor editAs="oneCell">
    <xdr:from>
      <xdr:col>7</xdr:col>
      <xdr:colOff>17145</xdr:colOff>
      <xdr:row>16</xdr:row>
      <xdr:rowOff>118110</xdr:rowOff>
    </xdr:from>
    <xdr:to>
      <xdr:col>9</xdr:col>
      <xdr:colOff>134572</xdr:colOff>
      <xdr:row>36</xdr:row>
      <xdr:rowOff>20955</xdr:rowOff>
    </xdr:to>
    <xdr:pic>
      <xdr:nvPicPr>
        <xdr:cNvPr id="17" name="Picture 16">
          <a:extLst>
            <a:ext uri="{FF2B5EF4-FFF2-40B4-BE49-F238E27FC236}">
              <a16:creationId xmlns:a16="http://schemas.microsoft.com/office/drawing/2014/main" id="{1B1749D6-BC40-4867-998B-744B594AEB31}"/>
            </a:ext>
          </a:extLst>
        </xdr:cNvPr>
        <xdr:cNvPicPr>
          <a:picLocks noChangeAspect="1"/>
        </xdr:cNvPicPr>
      </xdr:nvPicPr>
      <xdr:blipFill>
        <a:blip xmlns:r="http://schemas.openxmlformats.org/officeDocument/2006/relationships" r:embed="rId8"/>
        <a:stretch>
          <a:fillRect/>
        </a:stretch>
      </xdr:blipFill>
      <xdr:spPr>
        <a:xfrm>
          <a:off x="8856345" y="3173730"/>
          <a:ext cx="6495367" cy="3569970"/>
        </a:xfrm>
        <a:prstGeom prst="rect">
          <a:avLst/>
        </a:prstGeom>
        <a:ln>
          <a:solidFill>
            <a:sysClr val="windowText" lastClr="000000"/>
          </a:solidFill>
        </a:ln>
      </xdr:spPr>
    </xdr:pic>
    <xdr:clientData/>
  </xdr:twoCellAnchor>
  <xdr:twoCellAnchor editAs="oneCell">
    <xdr:from>
      <xdr:col>11</xdr:col>
      <xdr:colOff>594360</xdr:colOff>
      <xdr:row>16</xdr:row>
      <xdr:rowOff>121920</xdr:rowOff>
    </xdr:from>
    <xdr:to>
      <xdr:col>13</xdr:col>
      <xdr:colOff>1333499</xdr:colOff>
      <xdr:row>37</xdr:row>
      <xdr:rowOff>22178</xdr:rowOff>
    </xdr:to>
    <xdr:pic>
      <xdr:nvPicPr>
        <xdr:cNvPr id="24" name="Picture 23">
          <a:extLst>
            <a:ext uri="{FF2B5EF4-FFF2-40B4-BE49-F238E27FC236}">
              <a16:creationId xmlns:a16="http://schemas.microsoft.com/office/drawing/2014/main" id="{4488FE5D-40DA-4EA3-B4DD-D9976C68AA08}"/>
            </a:ext>
          </a:extLst>
        </xdr:cNvPr>
        <xdr:cNvPicPr>
          <a:picLocks noChangeAspect="1"/>
        </xdr:cNvPicPr>
      </xdr:nvPicPr>
      <xdr:blipFill>
        <a:blip xmlns:r="http://schemas.openxmlformats.org/officeDocument/2006/relationships" r:embed="rId9"/>
        <a:stretch>
          <a:fillRect/>
        </a:stretch>
      </xdr:blipFill>
      <xdr:spPr>
        <a:xfrm>
          <a:off x="17045940" y="3177540"/>
          <a:ext cx="6294119" cy="3733118"/>
        </a:xfrm>
        <a:prstGeom prst="rect">
          <a:avLst/>
        </a:prstGeom>
        <a:ln>
          <a:solidFill>
            <a:sysClr val="windowText" lastClr="000000"/>
          </a:solidFill>
        </a:ln>
      </xdr:spPr>
    </xdr:pic>
    <xdr:clientData/>
  </xdr:twoCellAnchor>
  <xdr:twoCellAnchor editAs="oneCell">
    <xdr:from>
      <xdr:col>11</xdr:col>
      <xdr:colOff>581025</xdr:colOff>
      <xdr:row>37</xdr:row>
      <xdr:rowOff>161925</xdr:rowOff>
    </xdr:from>
    <xdr:to>
      <xdr:col>13</xdr:col>
      <xdr:colOff>1183005</xdr:colOff>
      <xdr:row>49</xdr:row>
      <xdr:rowOff>55245</xdr:rowOff>
    </xdr:to>
    <xdr:pic>
      <xdr:nvPicPr>
        <xdr:cNvPr id="29" name="Picture 24">
          <a:extLst>
            <a:ext uri="{FF2B5EF4-FFF2-40B4-BE49-F238E27FC236}">
              <a16:creationId xmlns:a16="http://schemas.microsoft.com/office/drawing/2014/main" id="{ED2C558B-8814-492E-BA0B-7999E0FFB6EE}"/>
            </a:ext>
            <a:ext uri="{147F2762-F138-4A5C-976F-8EAC2B608ADB}">
              <a16:predDERef xmlns:a16="http://schemas.microsoft.com/office/drawing/2014/main" pred="{4488FE5D-40DA-4EA3-B4DD-D9976C68AA08}"/>
            </a:ext>
          </a:extLst>
        </xdr:cNvPr>
        <xdr:cNvPicPr>
          <a:picLocks noChangeAspect="1"/>
        </xdr:cNvPicPr>
      </xdr:nvPicPr>
      <xdr:blipFill>
        <a:blip xmlns:r="http://schemas.openxmlformats.org/officeDocument/2006/relationships" r:embed="rId10"/>
        <a:stretch>
          <a:fillRect/>
        </a:stretch>
      </xdr:blipFill>
      <xdr:spPr>
        <a:xfrm>
          <a:off x="16678275" y="7543800"/>
          <a:ext cx="6153150" cy="2076450"/>
        </a:xfrm>
        <a:prstGeom prst="rect">
          <a:avLst/>
        </a:prstGeom>
      </xdr:spPr>
    </xdr:pic>
    <xdr:clientData/>
  </xdr:twoCellAnchor>
  <xdr:twoCellAnchor editAs="oneCell">
    <xdr:from>
      <xdr:col>0</xdr:col>
      <xdr:colOff>542925</xdr:colOff>
      <xdr:row>35</xdr:row>
      <xdr:rowOff>104775</xdr:rowOff>
    </xdr:from>
    <xdr:to>
      <xdr:col>3</xdr:col>
      <xdr:colOff>472440</xdr:colOff>
      <xdr:row>47</xdr:row>
      <xdr:rowOff>36195</xdr:rowOff>
    </xdr:to>
    <xdr:pic>
      <xdr:nvPicPr>
        <xdr:cNvPr id="19" name="Picture 15">
          <a:extLst>
            <a:ext uri="{FF2B5EF4-FFF2-40B4-BE49-F238E27FC236}">
              <a16:creationId xmlns:a16="http://schemas.microsoft.com/office/drawing/2014/main" id="{7BD212C3-9B44-7961-7399-78A5D291FEC9}"/>
            </a:ext>
            <a:ext uri="{147F2762-F138-4A5C-976F-8EAC2B608ADB}">
              <a16:predDERef xmlns:a16="http://schemas.microsoft.com/office/drawing/2014/main" pred="{ED2C558B-8814-492E-BA0B-7999E0FFB6EE}"/>
            </a:ext>
          </a:extLst>
        </xdr:cNvPr>
        <xdr:cNvPicPr>
          <a:picLocks noChangeAspect="1"/>
        </xdr:cNvPicPr>
      </xdr:nvPicPr>
      <xdr:blipFill>
        <a:blip xmlns:r="http://schemas.openxmlformats.org/officeDocument/2006/relationships" r:embed="rId11"/>
        <a:stretch>
          <a:fillRect/>
        </a:stretch>
      </xdr:blipFill>
      <xdr:spPr>
        <a:xfrm>
          <a:off x="542925" y="7124700"/>
          <a:ext cx="6391275" cy="2105025"/>
        </a:xfrm>
        <a:prstGeom prst="rect">
          <a:avLst/>
        </a:prstGeom>
      </xdr:spPr>
    </xdr:pic>
    <xdr:clientData/>
  </xdr:twoCellAnchor>
  <xdr:twoCellAnchor editAs="oneCell">
    <xdr:from>
      <xdr:col>7</xdr:col>
      <xdr:colOff>9525</xdr:colOff>
      <xdr:row>36</xdr:row>
      <xdr:rowOff>171450</xdr:rowOff>
    </xdr:from>
    <xdr:to>
      <xdr:col>9</xdr:col>
      <xdr:colOff>0</xdr:colOff>
      <xdr:row>47</xdr:row>
      <xdr:rowOff>95250</xdr:rowOff>
    </xdr:to>
    <xdr:pic>
      <xdr:nvPicPr>
        <xdr:cNvPr id="31" name="Picture 17">
          <a:extLst>
            <a:ext uri="{FF2B5EF4-FFF2-40B4-BE49-F238E27FC236}">
              <a16:creationId xmlns:a16="http://schemas.microsoft.com/office/drawing/2014/main" id="{91F7AA3C-B57F-DF9F-E92A-F99A271A0EBA}"/>
            </a:ext>
            <a:ext uri="{147F2762-F138-4A5C-976F-8EAC2B608ADB}">
              <a16:predDERef xmlns:a16="http://schemas.microsoft.com/office/drawing/2014/main" pred="{7BD212C3-9B44-7961-7399-78A5D291FEC9}"/>
            </a:ext>
          </a:extLst>
        </xdr:cNvPr>
        <xdr:cNvPicPr>
          <a:picLocks noChangeAspect="1"/>
        </xdr:cNvPicPr>
      </xdr:nvPicPr>
      <xdr:blipFill>
        <a:blip xmlns:r="http://schemas.openxmlformats.org/officeDocument/2006/relationships" r:embed="rId12"/>
        <a:stretch>
          <a:fillRect/>
        </a:stretch>
      </xdr:blipFill>
      <xdr:spPr>
        <a:xfrm>
          <a:off x="8667750" y="7372350"/>
          <a:ext cx="6381750" cy="1914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B23-C624-46BA-A18E-07DB46B8C4C7}">
  <dimension ref="A1:R8"/>
  <sheetViews>
    <sheetView workbookViewId="0">
      <selection activeCell="C21" sqref="C21"/>
    </sheetView>
  </sheetViews>
  <sheetFormatPr defaultRowHeight="14.45"/>
  <cols>
    <col min="1" max="1" width="8.7109375" style="56"/>
    <col min="2" max="2" width="10.42578125" style="56" bestFit="1" customWidth="1"/>
    <col min="3" max="3" width="39.5703125" style="56" bestFit="1" customWidth="1"/>
    <col min="4" max="4" width="17.140625" style="56" customWidth="1"/>
    <col min="5" max="5" width="11.42578125" style="55" bestFit="1" customWidth="1"/>
    <col min="6" max="6" width="11.28515625" style="56" bestFit="1" customWidth="1"/>
    <col min="7" max="7" width="8.7109375" style="56"/>
    <col min="8" max="8" width="10.5703125" style="56" customWidth="1"/>
    <col min="9" max="9" width="31.85546875" style="56" customWidth="1"/>
    <col min="10" max="10" width="23.42578125" style="56" bestFit="1" customWidth="1"/>
    <col min="11" max="11" width="19.140625" style="56" bestFit="1" customWidth="1"/>
    <col min="12" max="12" width="8.7109375" style="56"/>
    <col min="13" max="13" width="11.85546875" style="56" bestFit="1" customWidth="1"/>
    <col min="14" max="14" width="10.42578125" style="56" bestFit="1" customWidth="1"/>
    <col min="15" max="15" width="8.7109375" style="56"/>
    <col min="16" max="16" width="10.85546875" style="56" customWidth="1"/>
    <col min="17" max="18" width="8.7109375" style="56"/>
  </cols>
  <sheetData>
    <row r="1" spans="1:18" ht="18.600000000000001" thickBot="1">
      <c r="A1" s="61" t="s">
        <v>0</v>
      </c>
      <c r="C1" s="62"/>
      <c r="H1" s="54"/>
      <c r="I1" s="54"/>
    </row>
    <row r="2" spans="1:18">
      <c r="A2" s="117" t="s">
        <v>1</v>
      </c>
      <c r="B2" s="118"/>
      <c r="C2" s="118"/>
      <c r="D2" s="118"/>
      <c r="E2" s="57"/>
      <c r="F2" s="63"/>
      <c r="H2" s="119" t="s">
        <v>2</v>
      </c>
      <c r="I2" s="120"/>
      <c r="J2" s="120"/>
      <c r="K2" s="120"/>
      <c r="L2" s="120"/>
      <c r="M2" s="120"/>
      <c r="N2" s="121"/>
      <c r="P2" s="119" t="s">
        <v>3</v>
      </c>
      <c r="Q2" s="120"/>
      <c r="R2" s="121"/>
    </row>
    <row r="3" spans="1:18" ht="15" thickBot="1">
      <c r="A3" s="64" t="s">
        <v>4</v>
      </c>
      <c r="B3" s="60" t="s">
        <v>5</v>
      </c>
      <c r="C3" s="65" t="s">
        <v>6</v>
      </c>
      <c r="D3" s="60" t="s">
        <v>7</v>
      </c>
      <c r="E3" s="59" t="s">
        <v>8</v>
      </c>
      <c r="F3" s="66" t="s">
        <v>9</v>
      </c>
      <c r="H3" s="67" t="s">
        <v>10</v>
      </c>
      <c r="I3" s="58" t="s">
        <v>11</v>
      </c>
      <c r="J3" s="60" t="s">
        <v>12</v>
      </c>
      <c r="K3" s="60" t="s">
        <v>13</v>
      </c>
      <c r="L3" s="60" t="s">
        <v>14</v>
      </c>
      <c r="M3" s="60" t="s">
        <v>15</v>
      </c>
      <c r="N3" s="66" t="s">
        <v>16</v>
      </c>
      <c r="P3" s="64" t="s">
        <v>17</v>
      </c>
      <c r="Q3" s="60" t="s">
        <v>18</v>
      </c>
      <c r="R3" s="66" t="s">
        <v>16</v>
      </c>
    </row>
    <row r="4" spans="1:18" ht="72">
      <c r="A4" s="56">
        <v>1</v>
      </c>
      <c r="B4" s="68">
        <v>44791</v>
      </c>
      <c r="C4" s="69" t="s">
        <v>19</v>
      </c>
      <c r="D4" s="56" t="s">
        <v>20</v>
      </c>
      <c r="E4" s="55" t="s">
        <v>21</v>
      </c>
      <c r="H4" s="54" t="s">
        <v>22</v>
      </c>
      <c r="I4" s="54" t="s">
        <v>23</v>
      </c>
      <c r="J4" s="54" t="s">
        <v>24</v>
      </c>
      <c r="K4" s="56" t="s">
        <v>25</v>
      </c>
      <c r="L4" s="54" t="s">
        <v>26</v>
      </c>
      <c r="M4" s="56" t="s">
        <v>27</v>
      </c>
      <c r="N4" s="68">
        <v>44943</v>
      </c>
    </row>
    <row r="5" spans="1:18" ht="57.6">
      <c r="A5" s="56">
        <v>2</v>
      </c>
      <c r="B5" s="68">
        <v>44950</v>
      </c>
      <c r="C5" s="54" t="s">
        <v>28</v>
      </c>
      <c r="D5" s="54" t="s">
        <v>29</v>
      </c>
      <c r="E5" s="55" t="s">
        <v>30</v>
      </c>
    </row>
    <row r="6" spans="1:18" ht="28.9">
      <c r="A6" s="56">
        <v>2.1</v>
      </c>
      <c r="B6" s="68">
        <v>44963</v>
      </c>
      <c r="C6" s="54" t="s">
        <v>31</v>
      </c>
      <c r="D6" s="56" t="s">
        <v>27</v>
      </c>
      <c r="E6" s="55" t="s">
        <v>21</v>
      </c>
    </row>
    <row r="7" spans="1:18" ht="72">
      <c r="A7" s="56">
        <v>2.1</v>
      </c>
      <c r="B7" s="68">
        <v>44970</v>
      </c>
      <c r="C7" s="54" t="s">
        <v>32</v>
      </c>
      <c r="D7" s="56" t="s">
        <v>33</v>
      </c>
      <c r="E7" s="55" t="s">
        <v>30</v>
      </c>
    </row>
    <row r="8" spans="1:18">
      <c r="A8" s="56">
        <v>2.2999999999999998</v>
      </c>
      <c r="B8" s="68">
        <v>45033</v>
      </c>
      <c r="C8" s="56" t="s">
        <v>34</v>
      </c>
      <c r="D8" s="56" t="s">
        <v>35</v>
      </c>
      <c r="E8" s="55" t="s">
        <v>21</v>
      </c>
    </row>
  </sheetData>
  <mergeCells count="3">
    <mergeCell ref="A2:D2"/>
    <mergeCell ref="H2:N2"/>
    <mergeCell ref="P2:R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C966-9262-433D-A6CB-AD73DADD8B4C}">
  <sheetPr>
    <tabColor theme="4" tint="-0.499984740745262"/>
  </sheetPr>
  <dimension ref="B6:AH63"/>
  <sheetViews>
    <sheetView tabSelected="1" zoomScale="85" zoomScaleNormal="85" workbookViewId="0">
      <selection activeCell="L52" sqref="L52"/>
    </sheetView>
  </sheetViews>
  <sheetFormatPr defaultColWidth="9.140625" defaultRowHeight="14.45"/>
  <cols>
    <col min="1" max="2" width="3.85546875" style="1" customWidth="1"/>
    <col min="3" max="3" width="9.5703125" style="1" customWidth="1"/>
    <col min="4" max="4" width="9.140625" style="1"/>
    <col min="5" max="5" width="8" style="1" customWidth="1"/>
    <col min="6" max="6" width="10.7109375" style="1" customWidth="1"/>
    <col min="7" max="7" width="2" style="1" customWidth="1"/>
    <col min="8" max="8" width="9.140625" style="1"/>
    <col min="9" max="9" width="6.28515625" style="1" customWidth="1"/>
    <col min="10" max="10" width="14.42578125" style="1" customWidth="1"/>
    <col min="11" max="11" width="10" style="1" customWidth="1"/>
    <col min="12" max="12" width="50.7109375" style="1" customWidth="1"/>
    <col min="13" max="13" width="6.28515625" style="1" customWidth="1"/>
    <col min="14" max="14" width="5.7109375" style="1" customWidth="1"/>
    <col min="15" max="16384" width="9.140625" style="1"/>
  </cols>
  <sheetData>
    <row r="6" spans="2:14" ht="73.5" customHeight="1">
      <c r="B6" s="2"/>
      <c r="C6" s="2"/>
      <c r="D6" s="2"/>
      <c r="E6" s="2"/>
      <c r="F6" s="2"/>
      <c r="G6" s="2"/>
      <c r="H6" s="2"/>
      <c r="I6" s="2"/>
      <c r="J6" s="159"/>
      <c r="K6" s="159"/>
      <c r="L6" s="158" t="s">
        <v>36</v>
      </c>
      <c r="M6" s="158"/>
      <c r="N6" s="2"/>
    </row>
    <row r="8" spans="2:14" ht="15" customHeight="1">
      <c r="C8" s="143" t="s">
        <v>37</v>
      </c>
      <c r="D8" s="143"/>
      <c r="E8" s="143"/>
      <c r="F8" s="143"/>
      <c r="G8" s="143"/>
      <c r="H8" s="143"/>
      <c r="I8" s="143"/>
      <c r="J8" s="143"/>
      <c r="K8" s="143"/>
      <c r="L8" s="143"/>
      <c r="M8" s="143"/>
      <c r="N8" s="143"/>
    </row>
    <row r="9" spans="2:14" ht="15" customHeight="1">
      <c r="C9" s="143"/>
      <c r="D9" s="143"/>
      <c r="E9" s="143"/>
      <c r="F9" s="143"/>
      <c r="G9" s="143"/>
      <c r="H9" s="143"/>
      <c r="I9" s="143"/>
      <c r="J9" s="143"/>
      <c r="K9" s="143"/>
      <c r="L9" s="143"/>
      <c r="M9" s="143"/>
      <c r="N9" s="143"/>
    </row>
    <row r="10" spans="2:14" ht="15" customHeight="1">
      <c r="C10" s="143"/>
      <c r="D10" s="143"/>
      <c r="E10" s="143"/>
      <c r="F10" s="143"/>
      <c r="G10" s="143"/>
      <c r="H10" s="143"/>
      <c r="I10" s="143"/>
      <c r="J10" s="143"/>
      <c r="K10" s="143"/>
      <c r="L10" s="143"/>
      <c r="M10" s="143"/>
      <c r="N10" s="143"/>
    </row>
    <row r="12" spans="2:14" ht="16.899999999999999">
      <c r="C12" s="3" t="s">
        <v>38</v>
      </c>
      <c r="D12" s="4">
        <v>2.4</v>
      </c>
      <c r="E12" s="3" t="s">
        <v>39</v>
      </c>
      <c r="F12" s="5">
        <v>45047</v>
      </c>
      <c r="I12" s="6"/>
      <c r="J12" s="7"/>
      <c r="K12" s="7"/>
    </row>
    <row r="14" spans="2:14" ht="159.6" customHeight="1">
      <c r="C14" s="160" t="s">
        <v>40</v>
      </c>
      <c r="D14" s="160"/>
      <c r="E14" s="160"/>
      <c r="F14" s="160"/>
      <c r="G14" s="160"/>
      <c r="H14" s="160"/>
      <c r="I14" s="160"/>
      <c r="J14" s="160"/>
      <c r="K14" s="160"/>
      <c r="L14" s="160"/>
      <c r="M14" s="160"/>
      <c r="N14" s="160"/>
    </row>
    <row r="15" spans="2:14" ht="15.75" customHeight="1">
      <c r="C15" s="44" t="s">
        <v>41</v>
      </c>
      <c r="D15" s="43" t="s">
        <v>42</v>
      </c>
    </row>
    <row r="16" spans="2:14" ht="18.75" customHeight="1">
      <c r="C16" s="45" t="s">
        <v>43</v>
      </c>
      <c r="D16" s="43" t="s">
        <v>44</v>
      </c>
    </row>
    <row r="17" spans="2:34" ht="18" hidden="1" customHeight="1">
      <c r="C17" s="53" t="s">
        <v>45</v>
      </c>
      <c r="D17" s="43" t="s">
        <v>46</v>
      </c>
      <c r="K17" s="43"/>
    </row>
    <row r="18" spans="2:34" ht="18" customHeight="1">
      <c r="C18" s="116"/>
      <c r="D18" s="43"/>
      <c r="K18" s="43"/>
    </row>
    <row r="19" spans="2:34" ht="24.75" customHeight="1">
      <c r="C19" s="43"/>
      <c r="D19" s="43"/>
    </row>
    <row r="20" spans="2:34" ht="17.45">
      <c r="B20" s="8" t="s">
        <v>47</v>
      </c>
    </row>
    <row r="22" spans="2:34" ht="15.6">
      <c r="C22" s="11" t="s">
        <v>48</v>
      </c>
      <c r="W22" s="143"/>
      <c r="X22" s="143"/>
      <c r="Y22" s="143"/>
      <c r="Z22" s="143"/>
      <c r="AA22" s="143"/>
      <c r="AB22" s="143"/>
      <c r="AC22" s="143"/>
      <c r="AD22" s="143"/>
      <c r="AE22" s="143"/>
      <c r="AF22" s="143"/>
      <c r="AG22" s="143"/>
      <c r="AH22" s="143"/>
    </row>
    <row r="23" spans="2:34">
      <c r="W23" s="143"/>
      <c r="X23" s="143"/>
      <c r="Y23" s="143"/>
      <c r="Z23" s="143"/>
      <c r="AA23" s="143"/>
      <c r="AB23" s="143"/>
      <c r="AC23" s="143"/>
      <c r="AD23" s="143"/>
      <c r="AE23" s="143"/>
      <c r="AF23" s="143"/>
      <c r="AG23" s="143"/>
      <c r="AH23" s="143"/>
    </row>
    <row r="24" spans="2:34" ht="27" customHeight="1">
      <c r="C24" s="9"/>
      <c r="D24" s="9"/>
      <c r="E24" s="9"/>
      <c r="F24" s="9"/>
      <c r="H24" s="10"/>
      <c r="I24" s="10"/>
      <c r="J24" s="13" t="s">
        <v>49</v>
      </c>
      <c r="L24" s="46"/>
      <c r="W24" s="143"/>
      <c r="X24" s="143"/>
      <c r="Y24" s="143"/>
      <c r="Z24" s="143"/>
      <c r="AA24" s="143"/>
      <c r="AB24" s="143"/>
      <c r="AC24" s="143"/>
      <c r="AD24" s="143"/>
      <c r="AE24" s="143"/>
      <c r="AF24" s="143"/>
      <c r="AG24" s="143"/>
      <c r="AH24" s="143"/>
    </row>
    <row r="26" spans="2:34" ht="59.25" customHeight="1">
      <c r="C26" s="144" t="str">
        <f>IF(L24='Dropdowns and references'!A3,"The calculator is not required for a dedicated system. You may rate the building as per normal via utility metered consumption however you must ensure that grid export is distinguishable from grid consumption, as per Section 9.3.2 of the MAC Rules.",IF(L24='Dropdowns and references'!A4, "Please proceed below.",""))</f>
        <v/>
      </c>
      <c r="D26" s="144"/>
      <c r="E26" s="144"/>
      <c r="F26" s="144"/>
      <c r="G26" s="144"/>
      <c r="H26" s="144"/>
      <c r="I26" s="144"/>
      <c r="J26" s="144"/>
      <c r="K26" s="144"/>
      <c r="L26" s="144"/>
      <c r="M26" s="144"/>
      <c r="N26" s="144"/>
    </row>
    <row r="27" spans="2:34" ht="15" customHeight="1">
      <c r="C27" s="12"/>
      <c r="D27" s="12"/>
      <c r="E27" s="12"/>
      <c r="F27" s="12"/>
      <c r="G27" s="12"/>
      <c r="H27" s="12"/>
      <c r="I27" s="12"/>
      <c r="J27" s="12"/>
      <c r="K27" s="12"/>
      <c r="L27" s="12"/>
      <c r="M27" s="12"/>
      <c r="N27" s="12"/>
    </row>
    <row r="28" spans="2:34" ht="17.45">
      <c r="B28" s="8" t="s">
        <v>50</v>
      </c>
    </row>
    <row r="30" spans="2:34" ht="111" customHeight="1">
      <c r="C30" s="151" t="s">
        <v>51</v>
      </c>
      <c r="D30" s="152"/>
      <c r="E30" s="152"/>
      <c r="F30" s="152"/>
      <c r="G30" s="152"/>
      <c r="H30" s="152"/>
      <c r="I30" s="152"/>
      <c r="J30" s="152"/>
      <c r="K30" s="152"/>
      <c r="L30" s="152"/>
      <c r="M30" s="152"/>
      <c r="N30" s="152"/>
    </row>
    <row r="32" spans="2:34" ht="24.6">
      <c r="C32" s="11"/>
      <c r="J32" s="13" t="s">
        <v>52</v>
      </c>
      <c r="L32" s="46"/>
    </row>
    <row r="35" spans="2:34" ht="17.45">
      <c r="B35" s="8" t="s">
        <v>53</v>
      </c>
    </row>
    <row r="36" spans="2:34">
      <c r="W36" s="143"/>
      <c r="X36" s="143"/>
      <c r="Y36" s="143"/>
      <c r="Z36" s="143"/>
      <c r="AA36" s="143"/>
      <c r="AB36" s="143"/>
      <c r="AC36" s="143"/>
      <c r="AD36" s="143"/>
      <c r="AE36" s="143"/>
      <c r="AF36" s="143"/>
      <c r="AG36" s="143"/>
      <c r="AH36" s="143"/>
    </row>
    <row r="37" spans="2:34" ht="129" customHeight="1">
      <c r="C37" s="152" t="s">
        <v>54</v>
      </c>
      <c r="D37" s="152"/>
      <c r="E37" s="152"/>
      <c r="F37" s="152"/>
      <c r="G37" s="152"/>
      <c r="H37" s="152"/>
      <c r="I37" s="152"/>
      <c r="J37" s="152"/>
      <c r="K37" s="152"/>
      <c r="L37" s="152"/>
      <c r="M37" s="152"/>
      <c r="N37" s="152"/>
      <c r="W37" s="143"/>
      <c r="X37" s="143"/>
      <c r="Y37" s="143"/>
      <c r="Z37" s="143"/>
      <c r="AA37" s="143"/>
      <c r="AB37" s="143"/>
      <c r="AC37" s="143"/>
      <c r="AD37" s="143"/>
      <c r="AE37" s="143"/>
      <c r="AF37" s="143"/>
      <c r="AG37" s="143"/>
      <c r="AH37" s="143"/>
    </row>
    <row r="38" spans="2:34" ht="15.6">
      <c r="C38" s="11"/>
      <c r="W38" s="143"/>
      <c r="X38" s="143"/>
      <c r="Y38" s="143"/>
      <c r="Z38" s="143"/>
      <c r="AA38" s="143"/>
      <c r="AB38" s="143"/>
      <c r="AC38" s="143"/>
      <c r="AD38" s="143"/>
      <c r="AE38" s="143"/>
      <c r="AF38" s="143"/>
      <c r="AG38" s="143"/>
      <c r="AH38" s="143"/>
    </row>
    <row r="39" spans="2:34" ht="33" customHeight="1">
      <c r="C39" s="145" t="s">
        <v>55</v>
      </c>
      <c r="D39" s="146"/>
      <c r="E39" s="146"/>
      <c r="F39" s="146"/>
      <c r="G39" s="146"/>
      <c r="H39" s="146"/>
      <c r="I39" s="146"/>
      <c r="J39" s="147"/>
      <c r="L39" s="47"/>
      <c r="M39" s="153" t="s">
        <v>56</v>
      </c>
      <c r="N39" s="154"/>
    </row>
    <row r="40" spans="2:34" ht="21" customHeight="1">
      <c r="C40" s="14" t="s">
        <v>57</v>
      </c>
      <c r="D40" s="15"/>
      <c r="E40" s="15"/>
      <c r="F40" s="15"/>
      <c r="G40" s="15"/>
      <c r="H40" s="15"/>
      <c r="I40" s="15"/>
      <c r="J40" s="16"/>
      <c r="L40" s="48"/>
      <c r="M40" s="155" t="s">
        <v>56</v>
      </c>
      <c r="N40" s="156"/>
    </row>
    <row r="41" spans="2:34" ht="26.45" customHeight="1">
      <c r="C41" s="148" t="s">
        <v>58</v>
      </c>
      <c r="D41" s="149"/>
      <c r="E41" s="149"/>
      <c r="F41" s="149"/>
      <c r="G41" s="149"/>
      <c r="H41" s="149"/>
      <c r="I41" s="149"/>
      <c r="J41" s="150"/>
      <c r="L41" s="48"/>
      <c r="M41" s="155" t="s">
        <v>56</v>
      </c>
      <c r="N41" s="156"/>
    </row>
    <row r="42" spans="2:34" ht="23.1" customHeight="1">
      <c r="C42" s="148" t="s">
        <v>59</v>
      </c>
      <c r="D42" s="149"/>
      <c r="E42" s="149"/>
      <c r="F42" s="149"/>
      <c r="G42" s="149"/>
      <c r="H42" s="149"/>
      <c r="I42" s="149"/>
      <c r="J42" s="150"/>
      <c r="L42" s="48"/>
      <c r="M42" s="155" t="s">
        <v>56</v>
      </c>
      <c r="N42" s="156"/>
    </row>
    <row r="43" spans="2:34" ht="35.25" customHeight="1">
      <c r="C43" s="161" t="str">
        <f>IF(MeterConfig='Dropdowns and references'!B3,"Total metered consumption of the rated premises","")</f>
        <v/>
      </c>
      <c r="D43" s="152"/>
      <c r="E43" s="152"/>
      <c r="F43" s="152"/>
      <c r="G43" s="152"/>
      <c r="H43" s="152"/>
      <c r="I43" s="152"/>
      <c r="J43" s="162"/>
      <c r="L43" s="49"/>
      <c r="M43" s="166" t="str">
        <f>IF(L32='Dropdowns and references'!B3,"kWh","")</f>
        <v/>
      </c>
      <c r="N43" s="167"/>
      <c r="O43" s="41" t="str">
        <f>IF(AND(MeterConfig='Dropdowns and references'!B4,Metered_premises_kWh&gt;0),"&lt;Check data entry&gt;","")</f>
        <v/>
      </c>
    </row>
    <row r="44" spans="2:34" ht="33.75" customHeight="1">
      <c r="C44" s="163" t="str">
        <f>IF(MeterConfig='Dropdowns and references'!B4,"Total sum of non-utility meter exclusions","")</f>
        <v/>
      </c>
      <c r="D44" s="164"/>
      <c r="E44" s="164"/>
      <c r="F44" s="164"/>
      <c r="G44" s="164"/>
      <c r="H44" s="164"/>
      <c r="I44" s="164"/>
      <c r="J44" s="165"/>
      <c r="L44" s="50"/>
      <c r="M44" s="168" t="str">
        <f>IF(L32='Dropdowns and references'!B4,"kWh","")</f>
        <v/>
      </c>
      <c r="N44" s="169"/>
      <c r="O44" s="41" t="str">
        <f>IF(AND(MeterConfig='Dropdowns and references'!B3,EN&gt;0),"&lt;Check data entry&gt;","")</f>
        <v/>
      </c>
    </row>
    <row r="46" spans="2:34" ht="40.5" customHeight="1">
      <c r="C46" s="157" t="str">
        <f>IF(AND(MeterConfig='Dropdowns and references'!B3,Metered_premises_kWh&gt;(GridImport+OREGconsumption)),"Data error: Metered consumption of the rated premises should not be greater than sum of the main utility meter and OREG consumption",IF(AND(MeterConfig='Dropdowns and references'!B4,EN&gt;(GridImport+OREGconsumption)),"Data error: Embedded network consumption should not be greater than sum of the main utility meter and OREG consumption",""))</f>
        <v/>
      </c>
      <c r="D46" s="157"/>
      <c r="E46" s="157"/>
      <c r="F46" s="157"/>
      <c r="G46" s="157"/>
      <c r="H46" s="157"/>
      <c r="I46" s="157"/>
      <c r="J46" s="157"/>
      <c r="K46" s="157"/>
      <c r="L46" s="157"/>
      <c r="M46" s="157"/>
      <c r="N46" s="157"/>
    </row>
    <row r="48" spans="2:34" ht="17.45">
      <c r="B48" s="8" t="s">
        <v>60</v>
      </c>
    </row>
    <row r="50" spans="2:14" ht="33" customHeight="1">
      <c r="C50" s="122" t="s">
        <v>61</v>
      </c>
      <c r="D50" s="122"/>
      <c r="E50" s="122"/>
      <c r="F50" s="122"/>
      <c r="G50" s="122"/>
      <c r="H50" s="122"/>
      <c r="I50" s="122"/>
      <c r="J50" s="122"/>
      <c r="K50" s="122"/>
      <c r="L50" s="122"/>
      <c r="M50" s="122"/>
      <c r="N50" s="122"/>
    </row>
    <row r="51" spans="2:14" ht="15.6">
      <c r="C51" s="11"/>
      <c r="D51" s="11"/>
    </row>
    <row r="52" spans="2:14" ht="24.6">
      <c r="J52" s="13" t="s">
        <v>62</v>
      </c>
      <c r="L52" s="46"/>
    </row>
    <row r="55" spans="2:14" ht="17.45">
      <c r="B55" s="8" t="s">
        <v>63</v>
      </c>
    </row>
    <row r="57" spans="2:14" ht="57.6" customHeight="1">
      <c r="C57" s="122" t="s">
        <v>64</v>
      </c>
      <c r="D57" s="122"/>
      <c r="E57" s="122"/>
      <c r="F57" s="122"/>
      <c r="G57" s="122"/>
      <c r="H57" s="122"/>
      <c r="I57" s="122"/>
      <c r="J57" s="122"/>
      <c r="K57" s="122"/>
      <c r="L57" s="122"/>
      <c r="M57" s="122"/>
      <c r="N57" s="122"/>
    </row>
    <row r="58" spans="2:14" ht="20.25" customHeight="1">
      <c r="C58" s="18"/>
      <c r="D58" s="18"/>
      <c r="E58" s="18"/>
      <c r="F58" s="18"/>
      <c r="G58" s="18"/>
      <c r="H58" s="18"/>
      <c r="I58" s="18"/>
      <c r="J58" s="18"/>
      <c r="K58" s="18"/>
      <c r="L58" s="18"/>
      <c r="M58" s="18"/>
      <c r="N58" s="18"/>
    </row>
    <row r="59" spans="2:14" ht="45.75" customHeight="1" thickBot="1">
      <c r="C59" s="132" t="str">
        <f>HLOOKUP(Scenario, 'Dropdowns and references'!$A$35:$F$40,2,FALSE)</f>
        <v/>
      </c>
      <c r="D59" s="132"/>
      <c r="E59" s="132"/>
      <c r="F59" s="132"/>
      <c r="G59" s="132"/>
      <c r="H59" s="132"/>
      <c r="I59" s="132"/>
      <c r="J59" s="132"/>
      <c r="K59" s="19"/>
      <c r="L59" s="133" t="str">
        <f>IF(ISNUMBER(HLOOKUP(Scenario,'Dropdowns and references'!$A$41:$F$45,2,FALSE)),HLOOKUP(Scenario,'Dropdowns and references'!$A$41:$F$45,2,FALSE),"")</f>
        <v/>
      </c>
      <c r="M59" s="133"/>
      <c r="N59" s="133"/>
    </row>
    <row r="60" spans="2:14" ht="48" customHeight="1" thickBot="1">
      <c r="C60" s="123" t="str">
        <f>HLOOKUP(Scenario, 'Dropdowns and references'!$A$35:$F$40,3,FALSE)</f>
        <v/>
      </c>
      <c r="D60" s="124"/>
      <c r="E60" s="124"/>
      <c r="F60" s="124"/>
      <c r="G60" s="124"/>
      <c r="H60" s="124"/>
      <c r="I60" s="124"/>
      <c r="J60" s="125"/>
      <c r="K60" s="19"/>
      <c r="L60" s="134" t="str">
        <f>IF(ISNUMBER(HLOOKUP(Scenario,'Dropdowns and references'!$A$41:$F$45,3,FALSE)),HLOOKUP(Scenario,'Dropdowns and references'!$A$41:$F$45,3,FALSE),"")</f>
        <v/>
      </c>
      <c r="M60" s="135"/>
      <c r="N60" s="136"/>
    </row>
    <row r="61" spans="2:14" ht="11.25" customHeight="1">
      <c r="C61" s="51"/>
      <c r="D61" s="51"/>
      <c r="E61" s="51"/>
      <c r="F61" s="51"/>
      <c r="G61" s="51"/>
      <c r="H61" s="51"/>
      <c r="I61" s="51"/>
      <c r="J61" s="51"/>
      <c r="K61" s="19"/>
      <c r="L61" s="52"/>
      <c r="M61" s="52"/>
      <c r="N61" s="52"/>
    </row>
    <row r="62" spans="2:14" ht="57" hidden="1" customHeight="1">
      <c r="C62" s="126" t="str">
        <f>HLOOKUP(Scenario, 'Dropdowns and references'!$A$35:$F$40,4,FALSE)</f>
        <v/>
      </c>
      <c r="D62" s="127"/>
      <c r="E62" s="127"/>
      <c r="F62" s="127"/>
      <c r="G62" s="127"/>
      <c r="H62" s="127"/>
      <c r="I62" s="127"/>
      <c r="J62" s="128"/>
      <c r="K62" s="19"/>
      <c r="L62" s="137" t="str">
        <f>IF(ISNUMBER(HLOOKUP(Scenario,'Dropdowns and references'!$A$41:$F$45,4,FALSE)),HLOOKUP(Scenario,'Dropdowns and references'!$A$41:$F$45,4,FALSE),"")</f>
        <v/>
      </c>
      <c r="M62" s="138"/>
      <c r="N62" s="139"/>
    </row>
    <row r="63" spans="2:14" ht="95.25" hidden="1" customHeight="1">
      <c r="C63" s="129" t="str">
        <f>HLOOKUP(Scenario, 'Dropdowns and references'!$A$35:$F$40,5,FALSE)</f>
        <v/>
      </c>
      <c r="D63" s="130"/>
      <c r="E63" s="130"/>
      <c r="F63" s="130"/>
      <c r="G63" s="130"/>
      <c r="H63" s="130"/>
      <c r="I63" s="130"/>
      <c r="J63" s="131"/>
      <c r="K63" s="19"/>
      <c r="L63" s="140" t="str">
        <f>IF(ISNUMBER(HLOOKUP(Scenario,'Dropdowns and references'!$A$41:$F$45,5,FALSE)),HLOOKUP(Scenario,'Dropdowns and references'!$A$41:$F$45,5,FALSE),"")</f>
        <v/>
      </c>
      <c r="M63" s="141"/>
      <c r="N63" s="142"/>
    </row>
  </sheetData>
  <sheetProtection algorithmName="SHA-512" hashValue="FXnBjZuJ6zL8uASe6o5pR9n3sZGTUhAI+QCONETPvF8tGfNK59CDeUm1m8ZjaqUzybsHHQkZ/K5MIq8e/nHXVQ==" saltValue="jz7ACFwWXUTMJJw++ZRM0Q==" spinCount="100000" sheet="1" objects="1" scenarios="1" selectLockedCells="1"/>
  <mergeCells count="31">
    <mergeCell ref="C46:N46"/>
    <mergeCell ref="L6:M6"/>
    <mergeCell ref="J6:K6"/>
    <mergeCell ref="C8:N10"/>
    <mergeCell ref="C14:N14"/>
    <mergeCell ref="C42:J42"/>
    <mergeCell ref="C43:J43"/>
    <mergeCell ref="C44:J44"/>
    <mergeCell ref="M42:N42"/>
    <mergeCell ref="M43:N43"/>
    <mergeCell ref="M44:N44"/>
    <mergeCell ref="W22:AH24"/>
    <mergeCell ref="W36:AH38"/>
    <mergeCell ref="C26:N26"/>
    <mergeCell ref="C39:J39"/>
    <mergeCell ref="C41:J41"/>
    <mergeCell ref="C30:N30"/>
    <mergeCell ref="M39:N39"/>
    <mergeCell ref="M40:N40"/>
    <mergeCell ref="M41:N41"/>
    <mergeCell ref="C37:N37"/>
    <mergeCell ref="C50:N50"/>
    <mergeCell ref="C57:N57"/>
    <mergeCell ref="C60:J60"/>
    <mergeCell ref="C62:J62"/>
    <mergeCell ref="C63:J63"/>
    <mergeCell ref="C59:J59"/>
    <mergeCell ref="L59:N59"/>
    <mergeCell ref="L60:N60"/>
    <mergeCell ref="L62:N62"/>
    <mergeCell ref="L63:N63"/>
  </mergeCells>
  <conditionalFormatting sqref="C26:N27">
    <cfRule type="containsText" dxfId="4" priority="15" operator="containsText" text="dedicated">
      <formula>NOT(ISERROR(SEARCH("dedicated",C26)))</formula>
    </cfRule>
    <cfRule type="colorScale" priority="16">
      <colorScale>
        <cfvo type="min"/>
        <cfvo type="max"/>
        <color rgb="FFFF7128"/>
        <color rgb="FFFFEF9C"/>
      </colorScale>
    </cfRule>
  </conditionalFormatting>
  <conditionalFormatting sqref="C46:N46">
    <cfRule type="notContainsBlanks" dxfId="3" priority="17">
      <formula>LEN(TRIM(C46))&gt;0</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9" id="{1FD0D5CA-C342-4CBA-9490-49B93A177E6D}">
            <xm:f>'Dropdowns and references'!$E$3=1</xm:f>
            <x14:dxf>
              <fill>
                <patternFill>
                  <bgColor theme="4" tint="0.59996337778862885"/>
                </patternFill>
              </fill>
            </x14:dxf>
          </x14:cfRule>
          <xm:sqref>L43:N43</xm:sqref>
        </x14:conditionalFormatting>
        <x14:conditionalFormatting xmlns:xm="http://schemas.microsoft.com/office/excel/2006/main">
          <x14:cfRule type="expression" priority="8" id="{771B58ED-2C37-47E2-ADED-07C648DAC68F}">
            <xm:f>'Dropdowns and references'!$E$3=2</xm:f>
            <x14:dxf>
              <fill>
                <patternFill>
                  <bgColor theme="4" tint="0.59996337778862885"/>
                </patternFill>
              </fill>
            </x14:dxf>
          </x14:cfRule>
          <xm:sqref>L44:N44</xm:sqref>
        </x14:conditionalFormatting>
        <x14:conditionalFormatting xmlns:xm="http://schemas.microsoft.com/office/excel/2006/main">
          <x14:cfRule type="expression" priority="6" id="{77962FAB-95CB-4712-80DD-17617092FDFC}">
            <xm:f>'Dropdowns and references'!$B$51&gt;0</xm:f>
            <x14:dxf>
              <font>
                <color rgb="FFFF0000"/>
              </font>
              <fill>
                <patternFill>
                  <bgColor rgb="FFFF0000"/>
                </patternFill>
              </fill>
            </x14:dxf>
          </x14:cfRule>
          <xm:sqref>L59:N60 L62:N63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07D0FA5-B8D1-4035-A09A-5DF7264F8204}">
          <x14:formula1>
            <xm:f>'Dropdowns and references'!$A$2:$A$4</xm:f>
          </x14:formula1>
          <xm:sqref>C24:F24 L24</xm:sqref>
        </x14:dataValidation>
        <x14:dataValidation type="list" allowBlank="1" showInputMessage="1" showErrorMessage="1" xr:uid="{BA382176-ABA6-453B-8051-DE3A75E96416}">
          <x14:formula1>
            <xm:f>'Dropdowns and references'!$B$2:$B$4</xm:f>
          </x14:formula1>
          <xm:sqref>L32</xm:sqref>
        </x14:dataValidation>
        <x14:dataValidation type="list" allowBlank="1" showInputMessage="1" showErrorMessage="1" xr:uid="{736ABAE3-BAD9-4E29-A673-947F5A262DC0}">
          <x14:formula1>
            <xm:f>'Dropdowns and references'!$C$2:$C$4</xm:f>
          </x14:formula1>
          <xm:sqref>L52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D9E27-B927-4D02-BF32-C0CCB314B3EC}">
  <sheetPr>
    <tabColor theme="9" tint="-0.249977111117893"/>
  </sheetPr>
  <dimension ref="A1:J73"/>
  <sheetViews>
    <sheetView showGridLines="0" zoomScaleNormal="100" workbookViewId="0">
      <selection activeCell="E28" sqref="A1:XFD1048576"/>
    </sheetView>
  </sheetViews>
  <sheetFormatPr defaultRowHeight="14.45"/>
  <cols>
    <col min="2" max="2" width="76.28515625" customWidth="1"/>
    <col min="3" max="3" width="21" customWidth="1"/>
  </cols>
  <sheetData>
    <row r="1" spans="1:10" ht="19.899999999999999">
      <c r="A1" s="98"/>
      <c r="B1" s="99" t="s">
        <v>65</v>
      </c>
      <c r="C1" s="98"/>
      <c r="D1" s="98"/>
      <c r="E1" s="98"/>
      <c r="F1" s="98"/>
      <c r="G1" s="98"/>
      <c r="H1" s="98"/>
      <c r="I1" s="98"/>
      <c r="J1" s="98"/>
    </row>
    <row r="2" spans="1:10">
      <c r="A2" s="98"/>
      <c r="B2" s="98"/>
      <c r="C2" s="98"/>
      <c r="D2" s="98"/>
      <c r="E2" s="98"/>
      <c r="F2" s="98"/>
      <c r="G2" s="98"/>
      <c r="H2" s="98"/>
      <c r="I2" s="98"/>
      <c r="J2" s="98"/>
    </row>
    <row r="3" spans="1:10">
      <c r="A3" s="102" t="s">
        <v>66</v>
      </c>
      <c r="B3" s="98"/>
      <c r="C3" s="98"/>
      <c r="D3" s="98"/>
      <c r="E3" s="98"/>
      <c r="F3" s="98"/>
      <c r="G3" s="98"/>
      <c r="H3" s="98"/>
      <c r="I3" s="98"/>
      <c r="J3" s="98"/>
    </row>
    <row r="4" spans="1:10">
      <c r="A4" s="103" t="s">
        <v>67</v>
      </c>
      <c r="B4" s="98"/>
      <c r="C4" s="98"/>
      <c r="D4" s="98"/>
      <c r="E4" s="98"/>
      <c r="F4" s="98"/>
      <c r="G4" s="98"/>
      <c r="H4" s="98"/>
      <c r="I4" s="98"/>
      <c r="J4" s="98"/>
    </row>
    <row r="5" spans="1:10">
      <c r="A5" s="103" t="s">
        <v>68</v>
      </c>
      <c r="B5" s="98"/>
      <c r="C5" s="98"/>
      <c r="D5" s="98"/>
      <c r="E5" s="98"/>
      <c r="F5" s="98"/>
      <c r="G5" s="98"/>
      <c r="H5" s="98"/>
      <c r="I5" s="98"/>
      <c r="J5" s="98"/>
    </row>
    <row r="6" spans="1:10" ht="28.15" customHeight="1">
      <c r="A6" s="176" t="s">
        <v>69</v>
      </c>
      <c r="B6" s="176"/>
      <c r="C6" s="176"/>
      <c r="D6" s="176"/>
      <c r="E6" s="176"/>
      <c r="F6" s="176"/>
      <c r="G6" s="176"/>
      <c r="H6" s="176"/>
      <c r="I6" s="176"/>
      <c r="J6" s="176"/>
    </row>
    <row r="7" spans="1:10">
      <c r="A7" s="97"/>
      <c r="B7" s="97"/>
      <c r="C7" s="97"/>
      <c r="D7" s="97"/>
      <c r="E7" s="97"/>
      <c r="F7" s="97"/>
      <c r="G7" s="97"/>
      <c r="H7" s="97"/>
      <c r="I7" s="97"/>
      <c r="J7" s="97"/>
    </row>
    <row r="8" spans="1:10">
      <c r="B8" s="30"/>
      <c r="C8" s="30"/>
      <c r="D8" s="30"/>
      <c r="E8" s="30"/>
      <c r="F8" s="30"/>
      <c r="G8" s="30"/>
      <c r="H8" s="30"/>
      <c r="I8" s="30"/>
      <c r="J8" s="30"/>
    </row>
    <row r="9" spans="1:10" ht="33" customHeight="1">
      <c r="B9" s="114" t="s">
        <v>70</v>
      </c>
    </row>
    <row r="10" spans="1:10" ht="20.45" customHeight="1">
      <c r="B10" s="86"/>
    </row>
    <row r="11" spans="1:10" ht="13.9" customHeight="1">
      <c r="B11" s="86"/>
    </row>
    <row r="12" spans="1:10" ht="13.9" customHeight="1">
      <c r="B12" s="86"/>
    </row>
    <row r="13" spans="1:10" ht="11.45" customHeight="1">
      <c r="B13" s="30"/>
      <c r="C13" s="30"/>
      <c r="D13" s="30"/>
      <c r="E13" s="30"/>
      <c r="F13" s="30"/>
      <c r="G13" s="30"/>
      <c r="H13" s="30"/>
      <c r="I13" s="30"/>
      <c r="J13" s="30"/>
    </row>
    <row r="14" spans="1:10" ht="11.45" customHeight="1"/>
    <row r="15" spans="1:10" ht="11.45" customHeight="1"/>
    <row r="53" spans="2:3">
      <c r="B53" s="106"/>
      <c r="C53" s="106"/>
    </row>
    <row r="54" spans="2:3" ht="17.45">
      <c r="B54" s="107" t="s">
        <v>71</v>
      </c>
      <c r="C54" s="108"/>
    </row>
    <row r="55" spans="2:3" ht="17.45">
      <c r="B55" s="105"/>
      <c r="C55" s="98"/>
    </row>
    <row r="56" spans="2:3" ht="13.9" customHeight="1" thickBot="1">
      <c r="B56" s="70"/>
    </row>
    <row r="57" spans="2:3">
      <c r="B57" s="71" t="s">
        <v>72</v>
      </c>
      <c r="C57" s="170" t="s">
        <v>73</v>
      </c>
    </row>
    <row r="58" spans="2:3">
      <c r="B58" s="73" t="s">
        <v>74</v>
      </c>
      <c r="C58" s="171"/>
    </row>
    <row r="59" spans="2:3" ht="15" thickBot="1">
      <c r="B59" s="74"/>
      <c r="C59" s="172"/>
    </row>
    <row r="60" spans="2:3">
      <c r="B60" s="72" t="s">
        <v>75</v>
      </c>
      <c r="C60" s="170" t="s">
        <v>76</v>
      </c>
    </row>
    <row r="61" spans="2:3">
      <c r="B61" s="75" t="s">
        <v>77</v>
      </c>
      <c r="C61" s="171"/>
    </row>
    <row r="62" spans="2:3">
      <c r="B62" s="73" t="s">
        <v>78</v>
      </c>
      <c r="C62" s="171"/>
    </row>
    <row r="63" spans="2:3" ht="15" thickBot="1">
      <c r="B63" s="72"/>
      <c r="C63" s="172"/>
    </row>
    <row r="64" spans="2:3">
      <c r="B64" s="93" t="s">
        <v>79</v>
      </c>
      <c r="C64" s="173" t="s">
        <v>80</v>
      </c>
    </row>
    <row r="65" spans="2:3">
      <c r="B65" s="94" t="s">
        <v>81</v>
      </c>
      <c r="C65" s="174"/>
    </row>
    <row r="66" spans="2:3">
      <c r="B66" s="95" t="s">
        <v>82</v>
      </c>
      <c r="C66" s="174"/>
    </row>
    <row r="67" spans="2:3" ht="15" thickBot="1">
      <c r="B67" s="96"/>
      <c r="C67" s="175"/>
    </row>
    <row r="69" spans="2:3" ht="15" thickBot="1"/>
    <row r="70" spans="2:3" ht="15.6">
      <c r="B70" s="80" t="s">
        <v>83</v>
      </c>
      <c r="C70" s="81" t="s">
        <v>84</v>
      </c>
    </row>
    <row r="71" spans="2:3" ht="16.149999999999999" thickBot="1">
      <c r="B71" s="82" t="s">
        <v>85</v>
      </c>
      <c r="C71" s="83" t="s">
        <v>86</v>
      </c>
    </row>
    <row r="72" spans="2:3" ht="17.45">
      <c r="B72" s="78"/>
      <c r="C72" s="78"/>
    </row>
    <row r="73" spans="2:3" ht="17.45">
      <c r="B73" s="78"/>
      <c r="C73" s="78"/>
    </row>
  </sheetData>
  <sheetProtection algorithmName="SHA-512" hashValue="Jpf7O4sl/dahkPUvt8RPco7tWJWd6HkIXpy4DYvILbl5MS7vzlMm0uEtekhP7W4qDq9qOOOykyjN1NS0yjUEXw==" saltValue="iVprivtXzKt4tSW0IQFpzg==" spinCount="100000" sheet="1" objects="1" scenarios="1" selectLockedCells="1" selectUnlockedCells="1"/>
  <mergeCells count="4">
    <mergeCell ref="C57:C59"/>
    <mergeCell ref="C64:C67"/>
    <mergeCell ref="C60:C63"/>
    <mergeCell ref="A6:J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C02B-A7C3-46A7-9D67-427AB8B2ED0B}">
  <sheetPr>
    <tabColor theme="7" tint="0.39997558519241921"/>
  </sheetPr>
  <dimension ref="A1:L77"/>
  <sheetViews>
    <sheetView showGridLines="0" zoomScaleNormal="100" workbookViewId="0">
      <selection activeCell="D20" sqref="A1:XFD1048576"/>
    </sheetView>
  </sheetViews>
  <sheetFormatPr defaultRowHeight="14.45"/>
  <cols>
    <col min="2" max="2" width="66.42578125" customWidth="1"/>
    <col min="3" max="3" width="24.42578125" customWidth="1"/>
    <col min="7" max="7" width="66.28515625" customWidth="1"/>
    <col min="8" max="8" width="25.28515625" customWidth="1"/>
    <col min="9" max="9" width="19.28515625" customWidth="1"/>
    <col min="10" max="10" width="11.7109375" customWidth="1"/>
    <col min="11" max="11" width="66.5703125" customWidth="1"/>
    <col min="12" max="12" width="26.28515625" customWidth="1"/>
  </cols>
  <sheetData>
    <row r="1" spans="1:7" ht="19.899999999999999">
      <c r="A1" s="98"/>
      <c r="B1" s="99" t="s">
        <v>87</v>
      </c>
      <c r="C1" s="98"/>
      <c r="D1" s="98"/>
      <c r="E1" s="98"/>
      <c r="F1" s="98"/>
      <c r="G1" s="98"/>
    </row>
    <row r="2" spans="1:7">
      <c r="A2" s="98"/>
      <c r="B2" s="98"/>
      <c r="C2" s="98"/>
      <c r="D2" s="98"/>
      <c r="E2" s="98"/>
      <c r="F2" s="98"/>
      <c r="G2" s="98"/>
    </row>
    <row r="3" spans="1:7">
      <c r="A3" s="100" t="s">
        <v>88</v>
      </c>
      <c r="B3" s="98"/>
      <c r="C3" s="98"/>
      <c r="D3" s="98"/>
      <c r="E3" s="98"/>
      <c r="F3" s="98"/>
      <c r="G3" s="98"/>
    </row>
    <row r="4" spans="1:7">
      <c r="A4" s="101" t="s">
        <v>89</v>
      </c>
      <c r="B4" s="101"/>
      <c r="C4" s="101"/>
      <c r="D4" s="101"/>
      <c r="E4" s="101"/>
      <c r="F4" s="101"/>
      <c r="G4" s="101"/>
    </row>
    <row r="5" spans="1:7">
      <c r="A5" s="101" t="s">
        <v>90</v>
      </c>
      <c r="B5" s="101"/>
      <c r="C5" s="101"/>
      <c r="D5" s="101"/>
      <c r="E5" s="101"/>
      <c r="F5" s="101"/>
      <c r="G5" s="101"/>
    </row>
    <row r="6" spans="1:7" ht="28.9" customHeight="1">
      <c r="A6" s="178" t="s">
        <v>91</v>
      </c>
      <c r="B6" s="178"/>
      <c r="C6" s="178"/>
      <c r="D6" s="178"/>
      <c r="E6" s="178"/>
      <c r="F6" s="178"/>
      <c r="G6" s="178"/>
    </row>
    <row r="7" spans="1:7" ht="28.15" customHeight="1">
      <c r="A7" s="178" t="s">
        <v>92</v>
      </c>
      <c r="B7" s="178"/>
      <c r="C7" s="178"/>
      <c r="D7" s="178"/>
      <c r="E7" s="178"/>
      <c r="F7" s="178"/>
      <c r="G7" s="178"/>
    </row>
    <row r="9" spans="1:7">
      <c r="B9" s="30"/>
      <c r="C9" s="30"/>
      <c r="D9" s="30"/>
      <c r="E9" s="30"/>
      <c r="F9" s="30"/>
      <c r="G9" s="30"/>
    </row>
    <row r="10" spans="1:7" ht="36.6" customHeight="1">
      <c r="B10" s="114" t="s">
        <v>70</v>
      </c>
    </row>
    <row r="11" spans="1:7" ht="19.899999999999999" customHeight="1"/>
    <row r="12" spans="1:7" ht="19.899999999999999" customHeight="1"/>
    <row r="13" spans="1:7">
      <c r="B13" s="30"/>
      <c r="C13" s="30"/>
      <c r="D13" s="30"/>
      <c r="E13" s="30"/>
      <c r="F13" s="30"/>
      <c r="G13" s="30"/>
    </row>
    <row r="17" spans="2:11">
      <c r="B17" s="84" t="s">
        <v>93</v>
      </c>
      <c r="G17" s="84" t="s">
        <v>93</v>
      </c>
      <c r="K17" s="84" t="s">
        <v>93</v>
      </c>
    </row>
    <row r="53" spans="2:12">
      <c r="G53" s="98"/>
      <c r="H53" s="98"/>
      <c r="I53" s="98"/>
      <c r="J53" s="98"/>
      <c r="K53" s="98"/>
    </row>
    <row r="54" spans="2:12" ht="17.45">
      <c r="B54" s="107" t="s">
        <v>71</v>
      </c>
      <c r="C54" s="108"/>
      <c r="D54" s="106"/>
      <c r="E54" s="106"/>
      <c r="F54" s="106"/>
      <c r="G54" s="107" t="s">
        <v>71</v>
      </c>
      <c r="H54" s="108"/>
      <c r="I54" s="106"/>
      <c r="J54" s="106"/>
      <c r="K54" s="107" t="s">
        <v>71</v>
      </c>
      <c r="L54" s="108"/>
    </row>
    <row r="55" spans="2:12" ht="16.899999999999999" customHeight="1">
      <c r="B55" s="70"/>
      <c r="G55" s="70"/>
      <c r="K55" s="70"/>
    </row>
    <row r="56" spans="2:12" ht="15" thickBot="1"/>
    <row r="57" spans="2:12">
      <c r="B57" s="71" t="s">
        <v>72</v>
      </c>
      <c r="C57" s="170" t="s">
        <v>73</v>
      </c>
      <c r="G57" s="71" t="s">
        <v>72</v>
      </c>
      <c r="H57" s="170" t="s">
        <v>94</v>
      </c>
      <c r="I57" s="77"/>
      <c r="K57" s="71" t="s">
        <v>72</v>
      </c>
      <c r="L57" s="170" t="s">
        <v>95</v>
      </c>
    </row>
    <row r="58" spans="2:12">
      <c r="B58" s="73" t="s">
        <v>74</v>
      </c>
      <c r="C58" s="171"/>
      <c r="G58" s="73" t="s">
        <v>74</v>
      </c>
      <c r="H58" s="171"/>
      <c r="I58" s="77"/>
      <c r="K58" s="73" t="s">
        <v>74</v>
      </c>
      <c r="L58" s="171"/>
    </row>
    <row r="59" spans="2:12" ht="15" thickBot="1">
      <c r="B59" s="74"/>
      <c r="C59" s="172"/>
      <c r="G59" s="74"/>
      <c r="H59" s="172"/>
      <c r="I59" s="77"/>
      <c r="K59" s="74"/>
      <c r="L59" s="172"/>
    </row>
    <row r="60" spans="2:12" ht="14.45" customHeight="1">
      <c r="B60" s="72" t="s">
        <v>96</v>
      </c>
      <c r="C60" s="170" t="s">
        <v>97</v>
      </c>
      <c r="G60" s="72" t="s">
        <v>96</v>
      </c>
      <c r="H60" s="170" t="s">
        <v>97</v>
      </c>
      <c r="I60" s="77"/>
      <c r="K60" s="72" t="s">
        <v>96</v>
      </c>
      <c r="L60" s="170" t="s">
        <v>98</v>
      </c>
    </row>
    <row r="61" spans="2:12">
      <c r="B61" s="73" t="s">
        <v>99</v>
      </c>
      <c r="C61" s="171"/>
      <c r="G61" s="92" t="s">
        <v>100</v>
      </c>
      <c r="H61" s="171"/>
      <c r="I61" s="77"/>
      <c r="K61" s="73" t="s">
        <v>99</v>
      </c>
      <c r="L61" s="171"/>
    </row>
    <row r="62" spans="2:12" ht="15" thickBot="1">
      <c r="B62" s="74"/>
      <c r="C62" s="172"/>
      <c r="G62" s="74"/>
      <c r="H62" s="172"/>
      <c r="I62" s="77"/>
      <c r="K62" s="74"/>
      <c r="L62" s="172"/>
    </row>
    <row r="63" spans="2:12" ht="28.9" customHeight="1">
      <c r="B63" s="72" t="s">
        <v>75</v>
      </c>
      <c r="C63" s="170" t="s">
        <v>76</v>
      </c>
      <c r="G63" s="72" t="s">
        <v>75</v>
      </c>
      <c r="H63" s="171" t="s">
        <v>76</v>
      </c>
      <c r="I63" s="77"/>
      <c r="K63" s="72" t="s">
        <v>75</v>
      </c>
      <c r="L63" s="170" t="s">
        <v>101</v>
      </c>
    </row>
    <row r="64" spans="2:12">
      <c r="B64" s="91" t="s">
        <v>102</v>
      </c>
      <c r="C64" s="171"/>
      <c r="G64" s="75" t="s">
        <v>77</v>
      </c>
      <c r="H64" s="171"/>
      <c r="I64" s="77"/>
      <c r="K64" s="75" t="s">
        <v>77</v>
      </c>
      <c r="L64" s="171"/>
    </row>
    <row r="65" spans="2:12">
      <c r="B65" s="73" t="s">
        <v>78</v>
      </c>
      <c r="C65" s="171"/>
      <c r="G65" s="73" t="s">
        <v>78</v>
      </c>
      <c r="H65" s="171"/>
      <c r="I65" s="77"/>
      <c r="K65" s="73" t="s">
        <v>78</v>
      </c>
      <c r="L65" s="171"/>
    </row>
    <row r="66" spans="2:12" ht="15" thickBot="1">
      <c r="B66" s="74"/>
      <c r="C66" s="172"/>
      <c r="G66" s="74"/>
      <c r="H66" s="172"/>
      <c r="I66" s="77"/>
      <c r="K66" s="72"/>
      <c r="L66" s="171"/>
    </row>
    <row r="67" spans="2:12">
      <c r="B67" s="71" t="s">
        <v>79</v>
      </c>
      <c r="C67" s="170" t="s">
        <v>103</v>
      </c>
      <c r="G67" s="71" t="s">
        <v>79</v>
      </c>
      <c r="H67" s="170" t="s">
        <v>103</v>
      </c>
      <c r="K67" s="71" t="s">
        <v>79</v>
      </c>
      <c r="L67" s="177" t="s">
        <v>103</v>
      </c>
    </row>
    <row r="68" spans="2:12" ht="29.45" thickBot="1">
      <c r="B68" s="79" t="s">
        <v>104</v>
      </c>
      <c r="C68" s="172"/>
      <c r="G68" s="113" t="s">
        <v>105</v>
      </c>
      <c r="H68" s="172"/>
      <c r="K68" s="75" t="s">
        <v>106</v>
      </c>
      <c r="L68" s="171"/>
    </row>
    <row r="69" spans="2:12" ht="28.9">
      <c r="I69" s="87"/>
      <c r="K69" s="75" t="s">
        <v>107</v>
      </c>
      <c r="L69" s="171"/>
    </row>
    <row r="70" spans="2:12" ht="16.149999999999999" thickBot="1">
      <c r="I70" s="88"/>
      <c r="K70" s="76"/>
      <c r="L70" s="172"/>
    </row>
    <row r="71" spans="2:12" ht="15.6">
      <c r="B71" s="80" t="s">
        <v>108</v>
      </c>
      <c r="C71" s="81" t="s">
        <v>109</v>
      </c>
      <c r="G71" s="80" t="s">
        <v>108</v>
      </c>
      <c r="H71" s="81" t="s">
        <v>110</v>
      </c>
      <c r="L71" s="77"/>
    </row>
    <row r="72" spans="2:12" ht="16.149999999999999" thickBot="1">
      <c r="B72" s="82" t="s">
        <v>85</v>
      </c>
      <c r="C72" s="83" t="s">
        <v>111</v>
      </c>
      <c r="G72" s="82" t="s">
        <v>85</v>
      </c>
      <c r="H72" s="83" t="s">
        <v>86</v>
      </c>
      <c r="L72" s="77"/>
    </row>
    <row r="73" spans="2:12" ht="17.45">
      <c r="B73" s="78"/>
      <c r="C73" s="78"/>
      <c r="K73" s="80" t="s">
        <v>112</v>
      </c>
      <c r="L73" s="81" t="s">
        <v>113</v>
      </c>
    </row>
    <row r="74" spans="2:12" ht="18" thickBot="1">
      <c r="B74" s="78"/>
      <c r="C74" s="78"/>
      <c r="K74" s="82" t="s">
        <v>85</v>
      </c>
      <c r="L74" s="83" t="s">
        <v>114</v>
      </c>
    </row>
    <row r="77" spans="2:12" ht="17.45">
      <c r="K77" s="109" t="s">
        <v>115</v>
      </c>
      <c r="L77" s="110"/>
    </row>
  </sheetData>
  <sheetProtection algorithmName="SHA-512" hashValue="Hfl+WajFk98h3wOpJnnpXcqmOYhIMftPsJsO/y+3V5klKHwawb5cMhbQst9ZyN5+woBiXrDceh83Z/irnLTglQ==" saltValue="pugqqFK8fGPDfIYeu3Mrfg==" spinCount="100000" sheet="1" objects="1" scenarios="1" selectLockedCells="1" selectUnlockedCells="1"/>
  <mergeCells count="14">
    <mergeCell ref="A7:G7"/>
    <mergeCell ref="A6:G6"/>
    <mergeCell ref="L57:L59"/>
    <mergeCell ref="L60:L62"/>
    <mergeCell ref="L63:L66"/>
    <mergeCell ref="L67:L70"/>
    <mergeCell ref="C57:C59"/>
    <mergeCell ref="C60:C62"/>
    <mergeCell ref="C63:C66"/>
    <mergeCell ref="C67:C68"/>
    <mergeCell ref="H57:H59"/>
    <mergeCell ref="H63:H66"/>
    <mergeCell ref="H60:H62"/>
    <mergeCell ref="H67:H6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7FDA-E0F1-417E-973A-4A551C09808B}">
  <sheetPr>
    <tabColor theme="7" tint="0.39997558519241921"/>
  </sheetPr>
  <dimension ref="A1:N74"/>
  <sheetViews>
    <sheetView showGridLines="0" zoomScaleNormal="100" workbookViewId="0"/>
  </sheetViews>
  <sheetFormatPr defaultRowHeight="14.45"/>
  <cols>
    <col min="2" max="2" width="61.140625" customWidth="1"/>
    <col min="3" max="3" width="24.28515625" customWidth="1"/>
    <col min="7" max="7" width="7.85546875" customWidth="1"/>
    <col min="8" max="8" width="69.140625" customWidth="1"/>
    <col min="9" max="9" width="24.140625" customWidth="1"/>
    <col min="13" max="13" width="72.140625" customWidth="1"/>
    <col min="14" max="14" width="26" customWidth="1"/>
  </cols>
  <sheetData>
    <row r="1" spans="1:8" ht="19.899999999999999">
      <c r="A1" s="98"/>
      <c r="B1" s="99" t="s">
        <v>116</v>
      </c>
      <c r="C1" s="98"/>
      <c r="D1" s="98"/>
      <c r="E1" s="98"/>
      <c r="F1" s="98"/>
      <c r="G1" s="98"/>
      <c r="H1" s="98"/>
    </row>
    <row r="2" spans="1:8" ht="19.899999999999999">
      <c r="A2" s="99"/>
      <c r="B2" s="98"/>
      <c r="C2" s="98"/>
      <c r="D2" s="98"/>
      <c r="E2" s="98"/>
      <c r="F2" s="98"/>
      <c r="G2" s="98"/>
      <c r="H2" s="98"/>
    </row>
    <row r="3" spans="1:8">
      <c r="A3" s="100" t="s">
        <v>88</v>
      </c>
      <c r="B3" s="100"/>
      <c r="C3" s="100"/>
      <c r="D3" s="100"/>
      <c r="E3" s="100"/>
      <c r="F3" s="100"/>
      <c r="G3" s="100"/>
      <c r="H3" s="100"/>
    </row>
    <row r="4" spans="1:8">
      <c r="A4" s="104" t="s">
        <v>67</v>
      </c>
      <c r="B4" s="104"/>
      <c r="C4" s="104"/>
      <c r="D4" s="104"/>
      <c r="E4" s="104"/>
      <c r="F4" s="104"/>
      <c r="G4" s="104"/>
      <c r="H4" s="104"/>
    </row>
    <row r="5" spans="1:8">
      <c r="A5" s="104" t="s">
        <v>90</v>
      </c>
      <c r="B5" s="104"/>
      <c r="C5" s="104"/>
      <c r="D5" s="104"/>
      <c r="E5" s="104"/>
      <c r="F5" s="104"/>
      <c r="G5" s="104"/>
      <c r="H5" s="104"/>
    </row>
    <row r="6" spans="1:8" ht="28.15" customHeight="1">
      <c r="A6" s="179" t="s">
        <v>117</v>
      </c>
      <c r="B6" s="179"/>
      <c r="C6" s="179"/>
      <c r="D6" s="179"/>
      <c r="E6" s="179"/>
      <c r="F6" s="179"/>
      <c r="G6" s="179"/>
      <c r="H6" s="179"/>
    </row>
    <row r="7" spans="1:8" ht="28.9" customHeight="1">
      <c r="A7" s="179" t="s">
        <v>118</v>
      </c>
      <c r="B7" s="179"/>
      <c r="C7" s="179"/>
      <c r="D7" s="179"/>
      <c r="E7" s="179"/>
      <c r="F7" s="179"/>
      <c r="G7" s="179"/>
      <c r="H7" s="179"/>
    </row>
    <row r="8" spans="1:8" ht="15.6">
      <c r="A8" s="85"/>
      <c r="B8" s="85"/>
    </row>
    <row r="9" spans="1:8">
      <c r="B9" s="30"/>
      <c r="C9" s="30"/>
      <c r="D9" s="30"/>
      <c r="E9" s="30"/>
      <c r="F9" s="30"/>
      <c r="G9" s="30"/>
      <c r="H9" s="30"/>
    </row>
    <row r="10" spans="1:8" ht="38.450000000000003" customHeight="1">
      <c r="B10" s="115" t="s">
        <v>70</v>
      </c>
      <c r="C10" s="89"/>
      <c r="D10" s="89"/>
      <c r="E10" s="89"/>
      <c r="F10" s="89"/>
      <c r="G10" s="89"/>
    </row>
    <row r="11" spans="1:8" ht="28.15" customHeight="1">
      <c r="B11" s="89"/>
      <c r="C11" s="89"/>
      <c r="D11" s="89"/>
      <c r="E11" s="89"/>
      <c r="F11" s="89"/>
      <c r="G11" s="89"/>
    </row>
    <row r="12" spans="1:8" ht="19.899999999999999" customHeight="1">
      <c r="B12" s="89"/>
      <c r="C12" s="89"/>
      <c r="D12" s="89"/>
      <c r="E12" s="89"/>
      <c r="F12" s="89"/>
      <c r="G12" s="89"/>
    </row>
    <row r="13" spans="1:8" ht="10.9" customHeight="1">
      <c r="B13" s="90"/>
      <c r="C13" s="90"/>
      <c r="D13" s="90"/>
      <c r="E13" s="90"/>
      <c r="F13" s="90"/>
      <c r="G13" s="90"/>
      <c r="H13" s="30"/>
    </row>
    <row r="51" spans="2:14">
      <c r="B51" s="106"/>
      <c r="C51" s="106"/>
      <c r="D51" s="106"/>
      <c r="E51" s="106"/>
      <c r="F51" s="106"/>
      <c r="G51" s="106"/>
      <c r="H51" s="106"/>
      <c r="I51" s="106"/>
      <c r="J51" s="106"/>
      <c r="K51" s="106"/>
      <c r="L51" s="106"/>
      <c r="M51" s="106"/>
      <c r="N51" s="106"/>
    </row>
    <row r="52" spans="2:14" ht="17.45">
      <c r="B52" s="107" t="s">
        <v>71</v>
      </c>
      <c r="C52" s="108"/>
      <c r="D52" s="106"/>
      <c r="E52" s="106"/>
      <c r="F52" s="106"/>
      <c r="G52" s="106"/>
      <c r="H52" s="107" t="s">
        <v>71</v>
      </c>
      <c r="I52" s="108"/>
      <c r="J52" s="106"/>
      <c r="K52" s="106"/>
      <c r="L52" s="106"/>
      <c r="M52" s="107" t="s">
        <v>71</v>
      </c>
      <c r="N52" s="108"/>
    </row>
    <row r="53" spans="2:14" ht="15" customHeight="1">
      <c r="M53" s="70"/>
    </row>
    <row r="54" spans="2:14" ht="15" thickBot="1"/>
    <row r="55" spans="2:14">
      <c r="B55" s="71" t="s">
        <v>72</v>
      </c>
      <c r="C55" s="170" t="s">
        <v>73</v>
      </c>
      <c r="H55" s="71" t="s">
        <v>72</v>
      </c>
      <c r="I55" s="170" t="s">
        <v>73</v>
      </c>
      <c r="M55" s="71" t="s">
        <v>72</v>
      </c>
      <c r="N55" s="170" t="s">
        <v>94</v>
      </c>
    </row>
    <row r="56" spans="2:14">
      <c r="B56" s="73" t="s">
        <v>74</v>
      </c>
      <c r="C56" s="171"/>
      <c r="H56" s="73" t="s">
        <v>74</v>
      </c>
      <c r="I56" s="171"/>
      <c r="M56" s="73" t="s">
        <v>74</v>
      </c>
      <c r="N56" s="171"/>
    </row>
    <row r="57" spans="2:14" ht="15" thickBot="1">
      <c r="B57" s="74"/>
      <c r="C57" s="172"/>
      <c r="H57" s="74"/>
      <c r="I57" s="172"/>
      <c r="M57" s="74"/>
      <c r="N57" s="172"/>
    </row>
    <row r="58" spans="2:14" ht="14.45" customHeight="1">
      <c r="B58" s="72" t="s">
        <v>96</v>
      </c>
      <c r="C58" s="170" t="s">
        <v>97</v>
      </c>
      <c r="H58" s="72" t="s">
        <v>96</v>
      </c>
      <c r="I58" s="170" t="s">
        <v>97</v>
      </c>
      <c r="M58" s="72" t="s">
        <v>96</v>
      </c>
      <c r="N58" s="170" t="s">
        <v>97</v>
      </c>
    </row>
    <row r="59" spans="2:14">
      <c r="B59" s="73" t="s">
        <v>99</v>
      </c>
      <c r="C59" s="171"/>
      <c r="H59" s="75" t="s">
        <v>99</v>
      </c>
      <c r="I59" s="171"/>
      <c r="M59" s="75" t="s">
        <v>99</v>
      </c>
      <c r="N59" s="171"/>
    </row>
    <row r="60" spans="2:14" ht="15" thickBot="1">
      <c r="B60" s="74"/>
      <c r="C60" s="172"/>
      <c r="H60" s="74"/>
      <c r="I60" s="172"/>
      <c r="M60" s="74"/>
      <c r="N60" s="172"/>
    </row>
    <row r="61" spans="2:14" ht="14.45" customHeight="1">
      <c r="B61" s="72" t="s">
        <v>75</v>
      </c>
      <c r="C61" s="170" t="s">
        <v>76</v>
      </c>
      <c r="H61" s="72" t="s">
        <v>75</v>
      </c>
      <c r="I61" s="170" t="s">
        <v>76</v>
      </c>
      <c r="M61" s="72" t="s">
        <v>75</v>
      </c>
      <c r="N61" s="170" t="s">
        <v>76</v>
      </c>
    </row>
    <row r="62" spans="2:14">
      <c r="B62" s="75" t="s">
        <v>77</v>
      </c>
      <c r="C62" s="171"/>
      <c r="H62" s="75" t="s">
        <v>77</v>
      </c>
      <c r="I62" s="171"/>
      <c r="M62" s="75" t="s">
        <v>77</v>
      </c>
      <c r="N62" s="171"/>
    </row>
    <row r="63" spans="2:14">
      <c r="B63" s="73" t="s">
        <v>78</v>
      </c>
      <c r="C63" s="171"/>
      <c r="H63" s="73" t="s">
        <v>78</v>
      </c>
      <c r="I63" s="171"/>
      <c r="M63" s="73" t="s">
        <v>78</v>
      </c>
      <c r="N63" s="171"/>
    </row>
    <row r="64" spans="2:14" ht="15" thickBot="1">
      <c r="B64" s="74"/>
      <c r="C64" s="172"/>
      <c r="H64" s="74"/>
      <c r="I64" s="172"/>
      <c r="M64" s="74"/>
      <c r="N64" s="172"/>
    </row>
    <row r="65" spans="2:14">
      <c r="B65" s="72" t="s">
        <v>79</v>
      </c>
      <c r="C65" s="170" t="s">
        <v>119</v>
      </c>
      <c r="H65" s="72" t="s">
        <v>79</v>
      </c>
      <c r="I65" s="170" t="s">
        <v>119</v>
      </c>
      <c r="M65" s="71" t="s">
        <v>79</v>
      </c>
      <c r="N65" s="170" t="s">
        <v>119</v>
      </c>
    </row>
    <row r="66" spans="2:14" ht="43.15">
      <c r="B66" s="75" t="s">
        <v>120</v>
      </c>
      <c r="C66" s="171"/>
      <c r="H66" s="75" t="s">
        <v>120</v>
      </c>
      <c r="I66" s="171"/>
      <c r="M66" s="75" t="s">
        <v>120</v>
      </c>
      <c r="N66" s="171"/>
    </row>
    <row r="67" spans="2:14" ht="15" thickBot="1">
      <c r="B67" s="74"/>
      <c r="C67" s="172"/>
      <c r="H67" s="112"/>
      <c r="I67" s="172"/>
      <c r="M67" s="79"/>
      <c r="N67" s="172"/>
    </row>
    <row r="69" spans="2:14" ht="15" thickBot="1"/>
    <row r="70" spans="2:14" ht="15.6">
      <c r="B70" s="80" t="s">
        <v>108</v>
      </c>
      <c r="C70" s="81" t="s">
        <v>121</v>
      </c>
      <c r="H70" s="80" t="s">
        <v>112</v>
      </c>
      <c r="I70" s="81" t="s">
        <v>121</v>
      </c>
      <c r="M70" s="80" t="s">
        <v>112</v>
      </c>
      <c r="N70" s="81" t="s">
        <v>122</v>
      </c>
    </row>
    <row r="71" spans="2:14" ht="16.149999999999999" thickBot="1">
      <c r="B71" s="82" t="s">
        <v>85</v>
      </c>
      <c r="C71" s="83" t="s">
        <v>123</v>
      </c>
      <c r="H71" s="82" t="s">
        <v>85</v>
      </c>
      <c r="I71" s="83" t="s">
        <v>123</v>
      </c>
      <c r="M71" s="82" t="s">
        <v>85</v>
      </c>
      <c r="N71" s="83" t="s">
        <v>124</v>
      </c>
    </row>
    <row r="73" spans="2:14" ht="17.45">
      <c r="C73" s="78"/>
      <c r="I73" s="78"/>
    </row>
    <row r="74" spans="2:14" ht="17.45">
      <c r="B74" s="107" t="s">
        <v>115</v>
      </c>
      <c r="C74" s="108"/>
      <c r="D74" s="108"/>
      <c r="E74" s="106"/>
      <c r="F74" s="106"/>
      <c r="G74" s="106"/>
      <c r="H74" s="107" t="s">
        <v>115</v>
      </c>
      <c r="I74" s="108"/>
      <c r="J74" s="106"/>
      <c r="K74" s="106"/>
      <c r="L74" s="106"/>
      <c r="M74" s="107" t="s">
        <v>115</v>
      </c>
      <c r="N74" s="111"/>
    </row>
  </sheetData>
  <sheetProtection algorithmName="SHA-512" hashValue="OOqbI/kNBzMGReONe2slpttMN9hLrMgN9AKy/2S1BXSoDMCZYnojYZkr5fhy5cGv+oMMsA1asBsG9RYVJ88WDQ==" saltValue="MnRoPrcGC6gIUg4twayhbg==" spinCount="100000" sheet="1" objects="1" scenarios="1" selectLockedCells="1" selectUnlockedCells="1"/>
  <mergeCells count="14">
    <mergeCell ref="N65:N67"/>
    <mergeCell ref="A6:H6"/>
    <mergeCell ref="A7:H7"/>
    <mergeCell ref="I65:I67"/>
    <mergeCell ref="C55:C57"/>
    <mergeCell ref="C58:C60"/>
    <mergeCell ref="C61:C64"/>
    <mergeCell ref="C65:C67"/>
    <mergeCell ref="N55:N57"/>
    <mergeCell ref="I55:I57"/>
    <mergeCell ref="I58:I60"/>
    <mergeCell ref="I61:I64"/>
    <mergeCell ref="N61:N64"/>
    <mergeCell ref="N58:N6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88D2-88D2-4AA8-A098-A1C79F76CF7E}">
  <dimension ref="A1:F51"/>
  <sheetViews>
    <sheetView workbookViewId="0">
      <selection activeCell="H18" sqref="H18"/>
    </sheetView>
  </sheetViews>
  <sheetFormatPr defaultRowHeight="14.45"/>
  <cols>
    <col min="1" max="1" width="20.42578125" customWidth="1"/>
    <col min="2" max="2" width="32.42578125" style="17" customWidth="1"/>
    <col min="3" max="3" width="26.5703125" customWidth="1"/>
    <col min="4" max="4" width="19.42578125" customWidth="1"/>
    <col min="5" max="5" width="30" customWidth="1"/>
  </cols>
  <sheetData>
    <row r="1" spans="1:5">
      <c r="A1" s="20" t="s">
        <v>125</v>
      </c>
      <c r="B1" s="21" t="s">
        <v>126</v>
      </c>
      <c r="C1" s="22" t="s">
        <v>127</v>
      </c>
    </row>
    <row r="2" spans="1:5">
      <c r="A2" s="23"/>
      <c r="C2" s="24"/>
      <c r="E2" s="35" t="s">
        <v>128</v>
      </c>
    </row>
    <row r="3" spans="1:5">
      <c r="A3" s="23" t="s">
        <v>129</v>
      </c>
      <c r="B3" s="17" t="s">
        <v>130</v>
      </c>
      <c r="C3" s="24" t="s">
        <v>131</v>
      </c>
      <c r="E3" s="36">
        <f>IF(MeterConfig='Dropdowns and references'!B3,1,IF(MeterConfig=B4,2,0))</f>
        <v>0</v>
      </c>
    </row>
    <row r="4" spans="1:5">
      <c r="A4" s="25" t="s">
        <v>132</v>
      </c>
      <c r="B4" s="26" t="s">
        <v>133</v>
      </c>
      <c r="C4" s="27" t="s">
        <v>134</v>
      </c>
    </row>
    <row r="7" spans="1:5">
      <c r="A7" s="20" t="s">
        <v>135</v>
      </c>
      <c r="B7" s="21"/>
      <c r="C7" s="28"/>
      <c r="D7" s="28"/>
      <c r="E7" s="22"/>
    </row>
    <row r="8" spans="1:5">
      <c r="A8" s="29" t="s">
        <v>136</v>
      </c>
      <c r="E8" s="24"/>
    </row>
    <row r="9" spans="1:5">
      <c r="A9" s="29" t="s">
        <v>137</v>
      </c>
      <c r="E9" s="24"/>
    </row>
    <row r="10" spans="1:5">
      <c r="A10" s="29"/>
      <c r="B10" s="17" t="s">
        <v>138</v>
      </c>
      <c r="C10" t="s">
        <v>139</v>
      </c>
      <c r="D10" t="s">
        <v>140</v>
      </c>
      <c r="E10" s="24"/>
    </row>
    <row r="11" spans="1:5" ht="15" customHeight="1">
      <c r="A11" s="23" t="s">
        <v>141</v>
      </c>
      <c r="D11" t="s">
        <v>56</v>
      </c>
      <c r="E11" s="24"/>
    </row>
    <row r="12" spans="1:5" ht="15" customHeight="1">
      <c r="A12" s="23"/>
      <c r="B12" s="17" t="s">
        <v>142</v>
      </c>
      <c r="C12">
        <f>MIN(Metered_premises_kWh,OREGconsumption)</f>
        <v>0</v>
      </c>
      <c r="D12" t="s">
        <v>56</v>
      </c>
      <c r="E12" s="24"/>
    </row>
    <row r="13" spans="1:5" ht="15" customHeight="1">
      <c r="A13" s="23"/>
      <c r="B13" s="17" t="s">
        <v>143</v>
      </c>
      <c r="C13">
        <f>C12</f>
        <v>0</v>
      </c>
      <c r="D13" t="s">
        <v>56</v>
      </c>
      <c r="E13" s="24"/>
    </row>
    <row r="14" spans="1:5" ht="15" customHeight="1">
      <c r="A14" s="23" t="s">
        <v>144</v>
      </c>
      <c r="B14" s="17" t="s">
        <v>145</v>
      </c>
      <c r="C14">
        <f>GridImport+OREGconsumption-EN</f>
        <v>0</v>
      </c>
      <c r="D14" t="s">
        <v>56</v>
      </c>
      <c r="E14" s="24"/>
    </row>
    <row r="15" spans="1:5" ht="15" customHeight="1">
      <c r="A15" s="23"/>
      <c r="B15" s="17" t="s">
        <v>142</v>
      </c>
      <c r="C15">
        <f>MIN(C14,OREGconsumption)</f>
        <v>0</v>
      </c>
      <c r="D15" t="s">
        <v>56</v>
      </c>
      <c r="E15" s="24"/>
    </row>
    <row r="16" spans="1:5" ht="15" customHeight="1">
      <c r="A16" s="23"/>
      <c r="B16" s="17" t="s">
        <v>146</v>
      </c>
      <c r="C16">
        <f>OREGconsumption</f>
        <v>0</v>
      </c>
      <c r="D16" t="s">
        <v>56</v>
      </c>
      <c r="E16" s="24"/>
    </row>
    <row r="17" spans="1:5" ht="15" customHeight="1">
      <c r="A17" s="23"/>
      <c r="B17" s="17" t="s">
        <v>143</v>
      </c>
      <c r="C17">
        <f>C15</f>
        <v>0</v>
      </c>
      <c r="D17" t="s">
        <v>56</v>
      </c>
      <c r="E17" s="24"/>
    </row>
    <row r="18" spans="1:5" ht="15" customHeight="1">
      <c r="A18" s="23" t="s">
        <v>147</v>
      </c>
      <c r="D18" t="s">
        <v>56</v>
      </c>
      <c r="E18" s="24"/>
    </row>
    <row r="19" spans="1:5" ht="15" customHeight="1">
      <c r="A19" s="23"/>
      <c r="B19" s="17" t="s">
        <v>148</v>
      </c>
      <c r="C19" t="e">
        <f>Metered_premises_kWh/SUM(GridImport,OREGconsumption)*OREGconsumption</f>
        <v>#DIV/0!</v>
      </c>
      <c r="D19" t="s">
        <v>56</v>
      </c>
      <c r="E19" s="24"/>
    </row>
    <row r="20" spans="1:5" ht="15" customHeight="1">
      <c r="A20" s="23"/>
      <c r="B20" s="17" t="s">
        <v>149</v>
      </c>
      <c r="C20" t="e">
        <f>C19</f>
        <v>#DIV/0!</v>
      </c>
      <c r="D20" t="s">
        <v>56</v>
      </c>
      <c r="E20" s="24"/>
    </row>
    <row r="21" spans="1:5" ht="15" customHeight="1">
      <c r="A21" s="23" t="s">
        <v>150</v>
      </c>
      <c r="B21" s="17" t="s">
        <v>145</v>
      </c>
      <c r="C21">
        <f>GridImport+OREGconsumption-EN</f>
        <v>0</v>
      </c>
      <c r="D21" t="s">
        <v>56</v>
      </c>
      <c r="E21" s="24"/>
    </row>
    <row r="22" spans="1:5" ht="15" customHeight="1">
      <c r="A22" s="23"/>
      <c r="B22" s="17" t="s">
        <v>151</v>
      </c>
      <c r="C22" t="e">
        <f>C21/SUM(GridImport,OREGconsumption)*OREGconsumption</f>
        <v>#DIV/0!</v>
      </c>
      <c r="D22" t="s">
        <v>56</v>
      </c>
      <c r="E22" s="24"/>
    </row>
    <row r="23" spans="1:5" ht="15" customHeight="1">
      <c r="A23" s="23"/>
      <c r="B23" s="17" t="s">
        <v>146</v>
      </c>
      <c r="C23">
        <f>OREGconsumption</f>
        <v>0</v>
      </c>
      <c r="D23" t="s">
        <v>56</v>
      </c>
      <c r="E23" s="24"/>
    </row>
    <row r="24" spans="1:5" ht="15" customHeight="1">
      <c r="A24" s="25"/>
      <c r="B24" s="26" t="s">
        <v>152</v>
      </c>
      <c r="C24" s="30" t="e">
        <f>C22</f>
        <v>#DIV/0!</v>
      </c>
      <c r="D24" s="30" t="s">
        <v>56</v>
      </c>
      <c r="E24" s="27"/>
    </row>
    <row r="26" spans="1:5">
      <c r="A26" s="20" t="s">
        <v>153</v>
      </c>
      <c r="B26" s="21"/>
      <c r="C26" s="22"/>
    </row>
    <row r="27" spans="1:5">
      <c r="A27" s="23">
        <v>1</v>
      </c>
      <c r="B27" s="17" t="s">
        <v>141</v>
      </c>
      <c r="C27" s="24"/>
    </row>
    <row r="28" spans="1:5">
      <c r="A28" s="23">
        <v>2</v>
      </c>
      <c r="B28" s="17" t="s">
        <v>144</v>
      </c>
      <c r="C28" s="24"/>
    </row>
    <row r="29" spans="1:5">
      <c r="A29" s="23">
        <v>3</v>
      </c>
      <c r="B29" s="17" t="s">
        <v>147</v>
      </c>
      <c r="C29" s="24"/>
    </row>
    <row r="30" spans="1:5">
      <c r="A30" s="23">
        <v>4</v>
      </c>
      <c r="B30" s="17" t="s">
        <v>150</v>
      </c>
      <c r="C30" s="24"/>
    </row>
    <row r="31" spans="1:5">
      <c r="A31" s="23"/>
      <c r="C31" s="24"/>
    </row>
    <row r="32" spans="1:5">
      <c r="A32" s="29" t="s">
        <v>154</v>
      </c>
      <c r="C32" s="24"/>
    </row>
    <row r="33" spans="1:6">
      <c r="A33" s="25" t="s">
        <v>155</v>
      </c>
      <c r="B33" s="31">
        <f>IF(OR(ISBLANK(MeterConfig),ISBLANK(AllocationMethod)),0,IF(AND(MeterConfig='Dropdowns and references'!B3,AllocationMethod='Dropdowns and references'!C3),1,IF(AND(MeterConfig='Dropdowns and references'!B4,AllocationMethod='Dropdowns and references'!C3),2,IF(AND(MeterConfig='Dropdowns and references'!B3,AllocationMethod='Dropdowns and references'!C4),3,4))))</f>
        <v>0</v>
      </c>
      <c r="C33" s="27" t="str">
        <f>IF(OR(Scenario=B35,Scenario=D35),"A",IF(OR(Scenario=C35,Scenario=E35),"B","C"))</f>
        <v>C</v>
      </c>
    </row>
    <row r="35" spans="1:6">
      <c r="A35" s="32" t="s">
        <v>156</v>
      </c>
      <c r="B35" s="21">
        <v>1</v>
      </c>
      <c r="C35" s="28">
        <v>2</v>
      </c>
      <c r="D35" s="28">
        <v>3</v>
      </c>
      <c r="E35" s="28">
        <v>4</v>
      </c>
      <c r="F35" s="22">
        <v>0</v>
      </c>
    </row>
    <row r="36" spans="1:6" ht="15" customHeight="1">
      <c r="A36" s="23" t="s">
        <v>157</v>
      </c>
      <c r="B36" s="17" t="str">
        <f>""</f>
        <v/>
      </c>
      <c r="C36" s="17" t="str">
        <f>B14</f>
        <v>The total electricity consumption of the rated premises, including both grid and OREG consumption is:</v>
      </c>
      <c r="D36" s="17" t="str">
        <f>""</f>
        <v/>
      </c>
      <c r="E36" s="17" t="str">
        <f>B21</f>
        <v>The total electricity consumption of the rated premises, including both grid and OREG consumption is:</v>
      </c>
      <c r="F36" s="24" t="str">
        <f>""</f>
        <v/>
      </c>
    </row>
    <row r="37" spans="1:6" ht="15" customHeight="1">
      <c r="A37" s="23" t="s">
        <v>158</v>
      </c>
      <c r="B37" s="17" t="str">
        <f>B12</f>
        <v>The maximum allowable allocation of OREG to the rated premises is:</v>
      </c>
      <c r="C37" s="17" t="str">
        <f t="shared" ref="C37:C39" si="0">B15</f>
        <v>The maximum allowable allocation of OREG to the rated premises is:</v>
      </c>
      <c r="D37" s="17" t="str">
        <f>B19</f>
        <v>The total OREG consumption allocated to the rated premises is:</v>
      </c>
      <c r="E37" s="17" t="str">
        <f t="shared" ref="E37:E39" si="1">B22</f>
        <v>The total OREG consumption assigned to the rated premises is:</v>
      </c>
      <c r="F37" s="24" t="str">
        <f>""</f>
        <v/>
      </c>
    </row>
    <row r="38" spans="1:6" ht="15" customHeight="1">
      <c r="A38" s="23" t="s">
        <v>159</v>
      </c>
      <c r="B38" s="17" t="str">
        <f>""</f>
        <v/>
      </c>
      <c r="C38" s="17" t="str">
        <f t="shared" si="0"/>
        <v>In NABERS Rate/NABERS Perform, enter the total shared OREG consumption as a non-utility meter inclusion equal to:</v>
      </c>
      <c r="D38" s="17" t="str">
        <f>""</f>
        <v/>
      </c>
      <c r="E38" s="17" t="str">
        <f t="shared" si="1"/>
        <v>In NABERS Rate/NABERS Perform, enter the total shared OREG consumption as a non-utility meter inclusion equal to:</v>
      </c>
      <c r="F38" s="24" t="str">
        <f>""</f>
        <v/>
      </c>
    </row>
    <row r="39" spans="1:6" ht="15" customHeight="1">
      <c r="A39" s="25" t="s">
        <v>160</v>
      </c>
      <c r="B39" s="26" t="str">
        <f>B13</f>
        <v>In NABERS Rate/NABERS Perform, enter the OREG allocation as a non-utility meter exclusion. The OREG allocation must be less than or equal to the maximum allowable allocation of:</v>
      </c>
      <c r="C39" s="26" t="str">
        <f t="shared" si="0"/>
        <v>In NABERS Rate/NABERS Perform, enter the OREG allocation as a non-utility meter exclusion. The OREG allocation must be less than or equal to the maximum allowable allocation of:</v>
      </c>
      <c r="D39" s="26" t="str">
        <f t="shared" ref="D39" si="2">B20</f>
        <v>In NABERS Rate/NABERS Perform, enter the OREG allocation as a non-utility meter exclusion, equal to:</v>
      </c>
      <c r="E39" s="26" t="str">
        <f t="shared" si="1"/>
        <v>In NABERS Rate/NABERS Perform, enter the OREG allocation as a non-utility meter exclusion, equal to:</v>
      </c>
      <c r="F39" s="27" t="str">
        <f>""</f>
        <v/>
      </c>
    </row>
    <row r="41" spans="1:6">
      <c r="A41" s="32" t="s">
        <v>161</v>
      </c>
      <c r="B41" s="21">
        <v>1</v>
      </c>
      <c r="C41" s="28">
        <v>2</v>
      </c>
      <c r="D41" s="28">
        <v>3</v>
      </c>
      <c r="E41" s="28">
        <v>4</v>
      </c>
      <c r="F41" s="22">
        <v>0</v>
      </c>
    </row>
    <row r="42" spans="1:6">
      <c r="A42" s="23" t="s">
        <v>157</v>
      </c>
      <c r="B42" s="37" t="str">
        <f>""</f>
        <v/>
      </c>
      <c r="C42" s="38">
        <f>C14</f>
        <v>0</v>
      </c>
      <c r="D42" s="38" t="str">
        <f>""</f>
        <v/>
      </c>
      <c r="E42" s="38">
        <f>C21</f>
        <v>0</v>
      </c>
      <c r="F42" s="24" t="str">
        <f>""</f>
        <v/>
      </c>
    </row>
    <row r="43" spans="1:6">
      <c r="A43" s="23" t="s">
        <v>158</v>
      </c>
      <c r="B43" s="37">
        <f>C12</f>
        <v>0</v>
      </c>
      <c r="C43" s="38">
        <f t="shared" ref="C43:C45" si="3">C15</f>
        <v>0</v>
      </c>
      <c r="D43" s="38" t="e">
        <f>C19</f>
        <v>#DIV/0!</v>
      </c>
      <c r="E43" s="38" t="e">
        <f t="shared" ref="E43:E45" si="4">C22</f>
        <v>#DIV/0!</v>
      </c>
      <c r="F43" s="24" t="str">
        <f>""</f>
        <v/>
      </c>
    </row>
    <row r="44" spans="1:6">
      <c r="A44" s="23" t="s">
        <v>159</v>
      </c>
      <c r="B44" s="37" t="str">
        <f>""</f>
        <v/>
      </c>
      <c r="C44" s="38">
        <f t="shared" si="3"/>
        <v>0</v>
      </c>
      <c r="D44" s="38" t="str">
        <f>""</f>
        <v/>
      </c>
      <c r="E44" s="38">
        <f t="shared" si="4"/>
        <v>0</v>
      </c>
      <c r="F44" s="24" t="str">
        <f>""</f>
        <v/>
      </c>
    </row>
    <row r="45" spans="1:6">
      <c r="A45" s="25" t="s">
        <v>160</v>
      </c>
      <c r="B45" s="39">
        <f t="shared" ref="B45" si="5">C13</f>
        <v>0</v>
      </c>
      <c r="C45" s="40">
        <f t="shared" si="3"/>
        <v>0</v>
      </c>
      <c r="D45" s="40" t="e">
        <f>C20</f>
        <v>#DIV/0!</v>
      </c>
      <c r="E45" s="40" t="e">
        <f t="shared" si="4"/>
        <v>#DIV/0!</v>
      </c>
      <c r="F45" s="27" t="str">
        <f>""</f>
        <v/>
      </c>
    </row>
    <row r="47" spans="1:6">
      <c r="A47" s="20" t="s">
        <v>162</v>
      </c>
      <c r="B47" s="42"/>
    </row>
    <row r="48" spans="1:6">
      <c r="A48" s="23" t="s">
        <v>130</v>
      </c>
      <c r="B48" s="33">
        <f>IF(AND(MeterConfig='Dropdowns and references'!B3,Metered_premises_kWh&gt;(GridImport+OREGconsumption)),1,0)</f>
        <v>0</v>
      </c>
    </row>
    <row r="49" spans="1:2">
      <c r="A49" s="23" t="s">
        <v>163</v>
      </c>
      <c r="B49" s="33">
        <f>IF(AND(MeterConfig='Dropdowns and references'!B4,EN&gt;(GridImport+OREGconsumption)),1,0)</f>
        <v>0</v>
      </c>
    </row>
    <row r="50" spans="1:2">
      <c r="A50" s="23" t="s">
        <v>164</v>
      </c>
      <c r="B50" s="33">
        <f>IF('OREG Calculator'!L24='Dropdowns and references'!A3,1,0)</f>
        <v>0</v>
      </c>
    </row>
    <row r="51" spans="1:2">
      <c r="A51" s="25" t="s">
        <v>165</v>
      </c>
      <c r="B51" s="34">
        <f>SUM(B48:B50)</f>
        <v>0</v>
      </c>
    </row>
  </sheetData>
  <sheetProtection algorithmName="SHA-512" hashValue="0H/38WS3+ZGPHMJIlph6uQg2jOyTSzbewssUUFKt81TqAGEmoPaZg3LFt+iULC+6xctADizeoze+yaGlxMdeiA==" saltValue="UhnPYjYDdLQiNVAeHZGJ/g==" spinCount="100000" sheet="1" objects="1" scenarios="1" selectLockedCells="1" selectUnlockedCells="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5AA1-203E-4741-80CE-1281F0DBBC7D}">
  <dimension ref="A1:C3"/>
  <sheetViews>
    <sheetView workbookViewId="0">
      <selection activeCell="D6" sqref="D6"/>
    </sheetView>
  </sheetViews>
  <sheetFormatPr defaultRowHeight="14.45"/>
  <cols>
    <col min="1" max="1" width="17.28515625" bestFit="1" customWidth="1"/>
    <col min="2" max="2" width="18.85546875" bestFit="1" customWidth="1"/>
  </cols>
  <sheetData>
    <row r="1" spans="1:3">
      <c r="A1" t="s">
        <v>166</v>
      </c>
      <c r="C1" t="s">
        <v>167</v>
      </c>
    </row>
    <row r="2" spans="1:3">
      <c r="A2" t="s">
        <v>168</v>
      </c>
      <c r="B2" t="s">
        <v>169</v>
      </c>
      <c r="C2" t="s">
        <v>170</v>
      </c>
    </row>
    <row r="3" spans="1:3">
      <c r="A3" t="s">
        <v>171</v>
      </c>
      <c r="C3"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5dd90e-367a-41ec-8f90-a2fa4b8e94f7" xsi:nil="true"/>
    <lcf76f155ced4ddcb4097134ff3c332f xmlns="5bee7c71-cfe6-48ab-9ba7-3a914dd5e4c4">
      <Terms xmlns="http://schemas.microsoft.com/office/infopath/2007/PartnerControls"/>
    </lcf76f155ced4ddcb4097134ff3c332f>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283EF-0195-4117-9154-65B9382BB694}"/>
</file>

<file path=customXml/itemProps2.xml><?xml version="1.0" encoding="utf-8"?>
<ds:datastoreItem xmlns:ds="http://schemas.openxmlformats.org/officeDocument/2006/customXml" ds:itemID="{2113E6D1-8CBD-4B80-951A-031FE798B2BF}"/>
</file>

<file path=customXml/itemProps3.xml><?xml version="1.0" encoding="utf-8"?>
<ds:datastoreItem xmlns:ds="http://schemas.openxmlformats.org/officeDocument/2006/customXml" ds:itemID="{ECCEC2E5-73B5-4E76-86FC-DE04CB3DED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Hoogland</dc:creator>
  <cp:keywords/>
  <dc:description/>
  <cp:lastModifiedBy/>
  <cp:revision/>
  <dcterms:created xsi:type="dcterms:W3CDTF">2015-06-05T18:17:20Z</dcterms:created>
  <dcterms:modified xsi:type="dcterms:W3CDTF">2023-06-05T23:10:45Z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